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Clients\Leoni Township\CVTPS\2021\"/>
    </mc:Choice>
  </mc:AlternateContent>
  <bookViews>
    <workbookView xWindow="0" yWindow="0" windowWidth="28800" windowHeight="12624" firstSheet="2" activeTab="2"/>
  </bookViews>
  <sheets>
    <sheet name="Instructions" sheetId="8" state="hidden" r:id="rId1"/>
    <sheet name="Data Input" sheetId="2" state="hidden" r:id="rId2"/>
    <sheet name="Revenues" sheetId="3" r:id="rId3"/>
    <sheet name="Expenditures" sheetId="4" r:id="rId4"/>
    <sheet name="Position" sheetId="5" r:id="rId5"/>
    <sheet name="Obligations" sheetId="6" r:id="rId6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Input'!$A$1:$I$81</definedName>
    <definedName name="_xlnm.Print_Area" localSheetId="3">Expenditures!$A$1:$J$42</definedName>
    <definedName name="_xlnm.Print_Area" localSheetId="0">Instructions!$A$1:$L$93</definedName>
    <definedName name="_xlnm.Print_Area" localSheetId="5">Obligations!A1:P38</definedName>
    <definedName name="_xlnm.Print_Area" localSheetId="4">Position!$A$1:$I$40</definedName>
    <definedName name="_xlnm.Print_Area" localSheetId="2">Revenues!A1:J38</definedName>
    <definedName name="_xlnm.Print_Titles" localSheetId="1">'Data Input'!$1:$5</definedName>
    <definedName name="_xlnm.Print_Titles" localSheetId="0">Instructions!$1:$2</definedName>
  </definedNames>
  <calcPr calcId="152511" fullCalcOnLoad="1"/>
</workbook>
</file>

<file path=xl/calcChain.xml><?xml version="1.0" encoding="utf-8"?>
<calcChain xmlns="http://schemas.openxmlformats.org/spreadsheetml/2006/main">
  <c r="F73" i="2" l="1"/>
  <c r="H73" i="2" s="1"/>
  <c r="I72" i="2"/>
  <c r="H72" i="2"/>
  <c r="I71" i="2"/>
  <c r="H71" i="2"/>
  <c r="I70" i="2"/>
  <c r="H70" i="2"/>
  <c r="I69" i="2"/>
  <c r="H69" i="2"/>
  <c r="I68" i="2"/>
  <c r="G68" i="2"/>
  <c r="G73" i="2" s="1"/>
  <c r="I73" i="2" s="1"/>
  <c r="F68" i="2"/>
  <c r="H68" i="2" s="1"/>
  <c r="E68" i="2"/>
  <c r="E73" i="2" s="1"/>
  <c r="D68" i="2"/>
  <c r="D73" i="2" s="1"/>
  <c r="C68" i="2"/>
  <c r="C73" i="2" s="1"/>
  <c r="E60" i="2"/>
  <c r="G59" i="2"/>
  <c r="G60" i="2" s="1"/>
  <c r="I60" i="2" s="1"/>
  <c r="F59" i="2"/>
  <c r="F60" i="2" s="1"/>
  <c r="H60" i="2" s="1"/>
  <c r="E59" i="2"/>
  <c r="D59" i="2"/>
  <c r="D60" i="2" s="1"/>
  <c r="C59" i="2"/>
  <c r="C60" i="2" s="1"/>
  <c r="G58" i="2"/>
  <c r="G61" i="2" s="1"/>
  <c r="F58" i="2"/>
  <c r="E58" i="2"/>
  <c r="E61" i="2" s="1"/>
  <c r="D58" i="2"/>
  <c r="D61" i="2" s="1"/>
  <c r="C58" i="2"/>
  <c r="C61" i="2" s="1"/>
  <c r="G56" i="2"/>
  <c r="F56" i="2"/>
  <c r="E56" i="2"/>
  <c r="D56" i="2"/>
  <c r="C56" i="2"/>
  <c r="G55" i="2"/>
  <c r="I55" i="2" s="1"/>
  <c r="F55" i="2"/>
  <c r="H55" i="2" s="1"/>
  <c r="E55" i="2"/>
  <c r="D55" i="2"/>
  <c r="C55" i="2"/>
  <c r="G50" i="2"/>
  <c r="F50" i="2"/>
  <c r="E50" i="2"/>
  <c r="D50" i="2"/>
  <c r="C50" i="2"/>
  <c r="G49" i="2"/>
  <c r="I49" i="2" s="1"/>
  <c r="F49" i="2"/>
  <c r="H49" i="2" s="1"/>
  <c r="E49" i="2"/>
  <c r="D49" i="2"/>
  <c r="C49" i="2"/>
  <c r="G41" i="2"/>
  <c r="I41" i="2" s="1"/>
  <c r="F41" i="2"/>
  <c r="H41" i="2" s="1"/>
  <c r="E41" i="2"/>
  <c r="D41" i="2"/>
  <c r="C41" i="2"/>
  <c r="I40" i="2"/>
  <c r="H40" i="2"/>
  <c r="I39" i="2"/>
  <c r="H39" i="2"/>
  <c r="I38" i="2"/>
  <c r="H38" i="2"/>
  <c r="I37" i="2"/>
  <c r="H37" i="2"/>
  <c r="I36" i="2"/>
  <c r="H36" i="2"/>
  <c r="G32" i="2"/>
  <c r="I32" i="2" s="1"/>
  <c r="F32" i="2"/>
  <c r="H32" i="2" s="1"/>
  <c r="E32" i="2"/>
  <c r="D32" i="2"/>
  <c r="C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G19" i="2"/>
  <c r="I19" i="2" s="1"/>
  <c r="F19" i="2"/>
  <c r="F33" i="2" s="1"/>
  <c r="E19" i="2"/>
  <c r="E33" i="2" s="1"/>
  <c r="D19" i="2"/>
  <c r="D33" i="2" s="1"/>
  <c r="C19" i="2"/>
  <c r="C33" i="2" s="1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A1" i="6"/>
  <c r="A1" i="5"/>
  <c r="A1" i="4"/>
  <c r="A1" i="3"/>
  <c r="H6" i="3"/>
  <c r="G5" i="5"/>
  <c r="I5" i="5" s="1"/>
  <c r="H5" i="5"/>
  <c r="G4" i="5"/>
  <c r="F5" i="4"/>
  <c r="F6" i="4"/>
  <c r="F7" i="4"/>
  <c r="F8" i="4"/>
  <c r="F9" i="4"/>
  <c r="F10" i="4"/>
  <c r="F11" i="4"/>
  <c r="F12" i="4"/>
  <c r="F13" i="4"/>
  <c r="F14" i="4"/>
  <c r="F4" i="4"/>
  <c r="B89" i="2"/>
  <c r="B87" i="2"/>
  <c r="G87" i="2"/>
  <c r="F5" i="3"/>
  <c r="F6" i="3"/>
  <c r="F7" i="3"/>
  <c r="F8" i="3"/>
  <c r="F9" i="3"/>
  <c r="F10" i="3"/>
  <c r="F11" i="3"/>
  <c r="F12" i="3"/>
  <c r="F4" i="3"/>
  <c r="G9" i="5"/>
  <c r="H10" i="5"/>
  <c r="G11" i="5"/>
  <c r="H11" i="5"/>
  <c r="I11" i="5" s="1"/>
  <c r="G12" i="5"/>
  <c r="I12" i="5" s="1"/>
  <c r="H12" i="5"/>
  <c r="G8" i="5"/>
  <c r="I8" i="5" s="1"/>
  <c r="H8" i="5"/>
  <c r="G5" i="4"/>
  <c r="I5" i="4"/>
  <c r="H5" i="4"/>
  <c r="G6" i="4"/>
  <c r="H6" i="4"/>
  <c r="I6" i="4" s="1"/>
  <c r="G7" i="4"/>
  <c r="I7" i="4" s="1"/>
  <c r="H7" i="4"/>
  <c r="G8" i="4"/>
  <c r="I8" i="4" s="1"/>
  <c r="H8" i="4"/>
  <c r="G9" i="4"/>
  <c r="I9" i="4" s="1"/>
  <c r="H9" i="4"/>
  <c r="G10" i="4"/>
  <c r="G11" i="4"/>
  <c r="I11" i="4" s="1"/>
  <c r="H11" i="4"/>
  <c r="G12" i="4"/>
  <c r="I12" i="4" s="1"/>
  <c r="H12" i="4"/>
  <c r="G13" i="4"/>
  <c r="I13" i="4"/>
  <c r="H13" i="4"/>
  <c r="H14" i="4"/>
  <c r="D89" i="2"/>
  <c r="E89" i="2"/>
  <c r="G89" i="2"/>
  <c r="C89" i="2"/>
  <c r="G5" i="3"/>
  <c r="G13" i="3" s="1"/>
  <c r="H5" i="3"/>
  <c r="G6" i="3"/>
  <c r="I6" i="3"/>
  <c r="G7" i="3"/>
  <c r="I7" i="3" s="1"/>
  <c r="G8" i="3"/>
  <c r="I8" i="3"/>
  <c r="H9" i="3"/>
  <c r="G10" i="3"/>
  <c r="I10" i="3" s="1"/>
  <c r="H10" i="3"/>
  <c r="G11" i="3"/>
  <c r="I11" i="3" s="1"/>
  <c r="H11" i="3"/>
  <c r="G12" i="3"/>
  <c r="I12" i="3"/>
  <c r="D87" i="2"/>
  <c r="C87" i="2"/>
  <c r="C86" i="2"/>
  <c r="D86" i="2"/>
  <c r="E86" i="2"/>
  <c r="F86" i="2"/>
  <c r="G86" i="2"/>
  <c r="G3" i="3"/>
  <c r="H3" i="3"/>
  <c r="G4" i="3"/>
  <c r="I4" i="3"/>
  <c r="A38" i="3"/>
  <c r="G3" i="4"/>
  <c r="H3" i="4"/>
  <c r="A42" i="4"/>
  <c r="G3" i="5"/>
  <c r="H3" i="5"/>
  <c r="A40" i="5"/>
  <c r="A38" i="6"/>
  <c r="G9" i="3"/>
  <c r="I9" i="3" s="1"/>
  <c r="G10" i="5"/>
  <c r="I10" i="5"/>
  <c r="H8" i="3"/>
  <c r="H13" i="3" s="1"/>
  <c r="H12" i="3"/>
  <c r="F87" i="2"/>
  <c r="H9" i="5"/>
  <c r="I9" i="5" s="1"/>
  <c r="H13" i="5"/>
  <c r="H7" i="3"/>
  <c r="E87" i="2"/>
  <c r="G4" i="4"/>
  <c r="I4" i="4"/>
  <c r="F89" i="2"/>
  <c r="H4" i="4"/>
  <c r="G14" i="4"/>
  <c r="I14" i="4"/>
  <c r="H10" i="4"/>
  <c r="H15" i="4" s="1"/>
  <c r="I15" i="4" s="1"/>
  <c r="H4" i="3"/>
  <c r="G15" i="4"/>
  <c r="I5" i="3"/>
  <c r="H4" i="5"/>
  <c r="I4" i="5" s="1"/>
  <c r="I13" i="3" l="1"/>
  <c r="H33" i="2"/>
  <c r="G6" i="5"/>
  <c r="I10" i="4"/>
  <c r="G33" i="2"/>
  <c r="F61" i="2"/>
  <c r="H19" i="2"/>
  <c r="G13" i="5"/>
  <c r="I13" i="5" s="1"/>
  <c r="H6" i="5" l="1"/>
  <c r="I6" i="5" s="1"/>
  <c r="I33" i="2"/>
</calcChain>
</file>

<file path=xl/sharedStrings.xml><?xml version="1.0" encoding="utf-8"?>
<sst xmlns="http://schemas.openxmlformats.org/spreadsheetml/2006/main" count="205" uniqueCount="168">
  <si>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</si>
  <si>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</si>
  <si>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</si>
  <si>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</si>
  <si>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</si>
  <si>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</si>
  <si>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</si>
  <si>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</si>
  <si>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</si>
  <si>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</si>
  <si>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</si>
  <si>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</si>
  <si>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</si>
  <si>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</si>
  <si>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</si>
  <si>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</si>
  <si>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>4. Long Term Debt obligations:</t>
  </si>
  <si>
    <t xml:space="preserve">2. Compared to the prior year </t>
  </si>
  <si>
    <t>Commentary:</t>
  </si>
  <si>
    <t xml:space="preserve">4. Historical trends of individual sources </t>
  </si>
  <si>
    <t>total fund balance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</si>
  <si>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</si>
  <si>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</si>
  <si>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</si>
  <si>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</si>
  <si>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</si>
  <si>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</si>
  <si>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</si>
  <si>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</si>
  <si>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</si>
  <si>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</si>
  <si>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</si>
  <si>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</si>
  <si>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</si>
  <si>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</si>
  <si>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</si>
  <si>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</si>
  <si>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</si>
  <si>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</si>
  <si>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</si>
  <si>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</si>
  <si>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>Fund balance, by component: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</si>
  <si>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</si>
  <si>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</si>
  <si>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</si>
  <si>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</si>
  <si>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</si>
  <si>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Licenses &amp; Permits</t>
  </si>
  <si>
    <t>Local Contributions</t>
  </si>
  <si>
    <t>Charges for Services</t>
  </si>
  <si>
    <t>Fines &amp; Forfeitures</t>
  </si>
  <si>
    <t>State Government</t>
  </si>
  <si>
    <t>Federal Government</t>
  </si>
  <si>
    <t>Interest &amp; Rents</t>
  </si>
  <si>
    <t>Other Revenues</t>
  </si>
  <si>
    <t>Total Revenues</t>
  </si>
  <si>
    <t>Revenues</t>
  </si>
  <si>
    <t>Other Expenditures</t>
  </si>
  <si>
    <t>Total Expenditures</t>
  </si>
  <si>
    <t>General Government</t>
  </si>
  <si>
    <t>Police &amp; Fire</t>
  </si>
  <si>
    <t>Other Public Safety</t>
  </si>
  <si>
    <t>Other Public Works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</si>
  <si>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</si>
  <si>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</si>
  <si>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</si>
  <si>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</si>
  <si>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</si>
  <si>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</si>
  <si>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</si>
  <si>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 Total Revenues</t>
  </si>
  <si>
    <t>Community/Econ. Development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</si>
  <si>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</si>
  <si>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</si>
  <si>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</si>
  <si>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</si>
  <si>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</si>
  <si>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</si>
  <si>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</si>
  <si>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</si>
  <si>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</si>
  <si>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</si>
  <si>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</si>
  <si>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</si>
  <si>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</si>
  <si>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>Position</t>
  </si>
  <si>
    <t>Obligations</t>
  </si>
  <si>
    <t xml:space="preserve">To enter information in the "Data Input" tab, you will need to have copies of your financial 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</si>
  <si>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</si>
  <si>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</si>
  <si>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</si>
  <si>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</si>
  <si>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</si>
  <si>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</si>
  <si>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</si>
  <si>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</si>
  <si>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</si>
  <si>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</si>
  <si>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</si>
  <si>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</si>
  <si>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</si>
  <si>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</si>
  <si>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</si>
  <si>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</si>
  <si>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</si>
  <si>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</si>
  <si>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</si>
  <si>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</si>
  <si>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</si>
  <si>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</si>
  <si>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</si>
  <si>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recommend estimating the information between valuations so that a fair picture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</si>
  <si>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</si>
  <si>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</si>
  <si>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</si>
  <si>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</si>
  <si>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</si>
  <si>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</si>
  <si>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through your regional council of governments. </t>
  </si>
  <si>
    <t>order for the interactive revenue and expenditure charts to operate properly.</t>
  </si>
  <si>
    <t xml:space="preserve">On the "Revenues" and "Expenditures" tabs, box number 4 has been built as an interactive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</si>
  <si>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</si>
  <si>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</si>
  <si>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</si>
  <si>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</si>
  <si>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</si>
  <si>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</si>
  <si>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</si>
  <si>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</si>
  <si>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</si>
  <si>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</si>
  <si>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</si>
  <si>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</si>
  <si>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</si>
  <si>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</si>
  <si>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</si>
  <si>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</si>
  <si>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</si>
  <si>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</si>
  <si>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</si>
  <si>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</si>
  <si>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</si>
  <si>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</si>
  <si>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</si>
  <si>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</si>
  <si>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</si>
  <si>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</si>
  <si>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</si>
  <si>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</si>
  <si>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</si>
  <si>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 xml:space="preserve">The spreadsheet is organized by tabs. The first tab to the right of the "Instructions" tab is titled </t>
  </si>
  <si>
    <t xml:space="preserve">"Data Input" and is the tab where the majority of the information will be entered. Each tab has a </t>
  </si>
  <si>
    <t>Commentary box where supplemental information can be added. The next four tabs contain the</t>
  </si>
  <si>
    <t>statements, trial balances, or F-65 forms. To use the spreadsheet:</t>
  </si>
  <si>
    <t xml:space="preserve">your local unit, please "Hide" those rows on the "Data Input" tab. This will </t>
  </si>
  <si>
    <t xml:space="preserve">assignments etc.), please "Hide" those rows on the "Data Input" tab. This will </t>
  </si>
  <si>
    <t xml:space="preserve">remove them from the graphs. The law does not require you to restate fund </t>
  </si>
  <si>
    <t xml:space="preserve">balances for years prior to the implementation of GASB 54. It is optional, but </t>
  </si>
  <si>
    <t>liability (AAL) for retiree health care plans. For those communities, we</t>
  </si>
  <si>
    <t xml:space="preserve">can still be obtained. For example:  if the 2007 AAL was $5 million and the </t>
  </si>
  <si>
    <t xml:space="preserve">other local units in the future. For 2010, the population count should agree with the U.S. </t>
  </si>
  <si>
    <t xml:space="preserve">census figures. For all other years, estimates of population are generally available </t>
  </si>
  <si>
    <t xml:space="preserve">Rows 85 through 89 are grayed out and should be ignored. This section is necessary in </t>
  </si>
  <si>
    <t xml:space="preserve">chart. When this is put on your website, the user can choose any revenue (expenditure) from </t>
  </si>
  <si>
    <t>friendly. To hide a tab (or row), right click on the tab (or row) and select "Hide".</t>
  </si>
  <si>
    <t>LEONI TOWNSHIP</t>
  </si>
  <si>
    <t>CINDY NORRIS</t>
  </si>
  <si>
    <t>(517)936-2290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</si>
</sst>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doubleAccounting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7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</cellStyleXfs>
  <cellXfs count="99"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1"/>
    </xf>
    <xf numFmtId="41" fontId="0" fillId="0" borderId="0" xfId="0" applyNumberFormat="1" applyFont="1" applyBorder="1" applyAlignment="1">
      <alignment horizontal="left" vertical="center" indent="2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4"/>
    </xf>
    <xf numFmtId="41" fontId="0" fillId="0" borderId="0" xfId="0" applyNumberFormat="1" applyFont="1" applyBorder="1" applyAlignment="1">
      <alignment horizontal="left" vertical="center" indent="6"/>
    </xf>
    <xf numFmtId="41" fontId="23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5" xfId="0" applyNumberFormat="1" applyFont="1" applyBorder="1" applyAlignment="1">
      <alignment vertical="center"/>
    </xf>
    <xf numFmtId="42" fontId="26" fillId="0" borderId="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164" fontId="0" fillId="0" borderId="0" xfId="36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 indent="2"/>
    </xf>
    <xf numFmtId="9" fontId="0" fillId="0" borderId="17" xfId="57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 indent="2"/>
    </xf>
    <xf numFmtId="42" fontId="0" fillId="0" borderId="17" xfId="0" applyNumberFormat="1" applyFont="1" applyBorder="1" applyAlignment="1">
      <alignment vertical="center"/>
    </xf>
    <xf numFmtId="10" fontId="0" fillId="0" borderId="0" xfId="57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vertical="top"/>
    </xf>
    <xf numFmtId="10" fontId="0" fillId="0" borderId="0" xfId="57" applyNumberFormat="1" applyFont="1" applyBorder="1" applyAlignment="1">
      <alignment horizontal="right" vertical="center"/>
    </xf>
    <xf numFmtId="9" fontId="0" fillId="0" borderId="16" xfId="57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10" fontId="0" fillId="0" borderId="16" xfId="57" applyNumberFormat="1" applyFont="1" applyBorder="1" applyAlignment="1">
      <alignment horizontal="right" vertical="center"/>
    </xf>
    <xf numFmtId="10" fontId="0" fillId="0" borderId="20" xfId="57" applyNumberFormat="1" applyFont="1" applyBorder="1" applyAlignment="1">
      <alignment horizontal="right" vertical="center"/>
    </xf>
    <xf numFmtId="41" fontId="28" fillId="0" borderId="21" xfId="0" applyFont="1" applyBorder="1" applyAlignment="1">
      <alignment horizontal="centerContinuous"/>
    </xf>
    <xf numFmtId="49" fontId="29" fillId="0" borderId="0" xfId="0" applyNumberFormat="1" applyFont="1" applyFill="1" applyAlignment="1" applyProtection="1">
      <alignment horizontal="left"/>
      <protection locked="0"/>
    </xf>
    <xf numFmtId="41" fontId="30" fillId="0" borderId="0" xfId="54" applyFont="1" applyFill="1"/>
    <xf numFmtId="49" fontId="31" fillId="0" borderId="0" xfId="54" applyNumberFormat="1" applyFont="1" applyFill="1" applyAlignment="1">
      <alignment horizontal="left" vertical="top"/>
    </xf>
    <xf numFmtId="49" fontId="30" fillId="0" borderId="0" xfId="54" applyNumberFormat="1" applyFont="1" applyFill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quotePrefix="1" applyNumberFormat="1" applyFont="1" applyFill="1" applyBorder="1" applyAlignment="1">
      <alignment horizontal="left" vertical="top"/>
    </xf>
    <xf numFmtId="49" fontId="30" fillId="0" borderId="0" xfId="54" quotePrefix="1" applyNumberFormat="1" applyFont="1" applyFill="1" applyAlignment="1">
      <alignment horizontal="left" vertical="top"/>
    </xf>
    <xf numFmtId="41" fontId="32" fillId="0" borderId="0" xfId="0" applyNumberFormat="1" applyFont="1" applyFill="1" applyBorder="1" applyAlignment="1" applyProtection="1">
      <alignment vertical="center"/>
      <protection locked="0"/>
    </xf>
    <xf numFmtId="41" fontId="32" fillId="0" borderId="0" xfId="0" applyNumberFormat="1" applyFont="1" applyFill="1" applyBorder="1" applyAlignment="1">
      <alignment vertical="center"/>
    </xf>
    <xf numFmtId="41" fontId="32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/>
    </xf>
    <xf numFmtId="41" fontId="32" fillId="0" borderId="0" xfId="0" applyNumberFormat="1" applyFont="1" applyBorder="1" applyAlignment="1">
      <alignment horizontal="centerContinuous" vertical="center"/>
    </xf>
    <xf numFmtId="41" fontId="32" fillId="0" borderId="0" xfId="0" applyFont="1" applyAlignment="1"/>
    <xf numFmtId="41" fontId="32" fillId="0" borderId="0" xfId="0" applyFont="1" applyFill="1" applyAlignment="1" applyProtection="1">
      <protection locked="0"/>
    </xf>
    <xf numFmtId="41" fontId="32" fillId="0" borderId="0" xfId="0" applyFont="1" applyFill="1" applyAlignment="1"/>
    <xf numFmtId="41" fontId="32" fillId="0" borderId="21" xfId="0" applyFont="1" applyBorder="1" applyAlignment="1">
      <alignment horizontal="centerContinuous"/>
    </xf>
    <xf numFmtId="41" fontId="33" fillId="0" borderId="0" xfId="0" applyNumberFormat="1" applyFont="1" applyBorder="1" applyAlignment="1" applyProtection="1">
      <alignment vertical="center"/>
      <protection locked="0"/>
    </xf>
    <xf numFmtId="0" fontId="34" fillId="0" borderId="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Border="1" applyAlignment="1">
      <alignment horizontal="center" vertical="center" wrapText="1"/>
    </xf>
    <xf numFmtId="41" fontId="35" fillId="0" borderId="0" xfId="0" applyNumberFormat="1" applyFont="1" applyBorder="1" applyAlignment="1" applyProtection="1">
      <alignment horizontal="left" vertical="center"/>
      <protection locked="0"/>
    </xf>
    <xf numFmtId="41" fontId="36" fillId="0" borderId="0" xfId="0" applyNumberFormat="1" applyFont="1" applyBorder="1" applyAlignment="1">
      <alignment vertical="center"/>
    </xf>
    <xf numFmtId="5" fontId="37" fillId="0" borderId="0" xfId="0" applyNumberFormat="1" applyFont="1" applyBorder="1" applyAlignment="1">
      <alignment horizontal="center" vertical="center"/>
    </xf>
    <xf numFmtId="5" fontId="38" fillId="0" borderId="0" xfId="0" applyNumberFormat="1" applyFont="1" applyBorder="1" applyAlignment="1">
      <alignment horizontal="center" vertical="center"/>
    </xf>
    <xf numFmtId="41" fontId="39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right" vertical="center"/>
    </xf>
    <xf numFmtId="41" fontId="32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>
      <alignment horizontal="left" vertical="center" indent="2"/>
    </xf>
    <xf numFmtId="41" fontId="39" fillId="0" borderId="0" xfId="0" applyNumberFormat="1" applyFont="1" applyBorder="1" applyAlignment="1">
      <alignment horizontal="left" vertical="center" indent="2"/>
    </xf>
    <xf numFmtId="41" fontId="32" fillId="0" borderId="0" xfId="0" applyNumberFormat="1" applyFont="1" applyBorder="1" applyAlignment="1" applyProtection="1">
      <alignment horizontal="left" vertical="center" indent="2"/>
      <protection locked="0"/>
    </xf>
    <xf numFmtId="41" fontId="32" fillId="0" borderId="22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 indent="1"/>
    </xf>
    <xf numFmtId="41" fontId="32" fillId="0" borderId="10" xfId="57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center" vertical="center" wrapText="1"/>
    </xf>
    <xf numFmtId="41" fontId="34" fillId="0" borderId="0" xfId="0" applyNumberFormat="1" applyFont="1" applyBorder="1" applyAlignment="1">
      <alignment horizontal="centerContinuous" vertical="center"/>
    </xf>
    <xf numFmtId="41" fontId="32" fillId="0" borderId="0" xfId="0" applyNumberFormat="1" applyFont="1" applyBorder="1" applyAlignment="1" applyProtection="1">
      <alignment horizontal="left" vertical="center"/>
      <protection locked="0"/>
    </xf>
    <xf numFmtId="41" fontId="32" fillId="0" borderId="0" xfId="57" applyNumberFormat="1" applyFont="1" applyBorder="1" applyAlignment="1">
      <alignment vertical="center"/>
    </xf>
    <xf numFmtId="9" fontId="32" fillId="0" borderId="0" xfId="57" applyNumberFormat="1" applyFont="1" applyBorder="1" applyAlignment="1">
      <alignment vertical="center"/>
    </xf>
    <xf numFmtId="9" fontId="32" fillId="0" borderId="0" xfId="0" applyNumberFormat="1" applyFont="1" applyBorder="1" applyAlignment="1">
      <alignment vertical="center"/>
    </xf>
    <xf numFmtId="41" fontId="39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 applyProtection="1">
      <alignment horizontal="left" vertical="center" indent="1"/>
      <protection locked="0"/>
    </xf>
    <xf numFmtId="41" fontId="32" fillId="0" borderId="0" xfId="0" applyNumberFormat="1" applyFont="1" applyBorder="1" applyAlignment="1" applyProtection="1">
      <alignment horizontal="left" vertical="center" indent="3"/>
      <protection locked="0"/>
    </xf>
    <xf numFmtId="41" fontId="32" fillId="0" borderId="23" xfId="0" applyNumberFormat="1" applyFont="1" applyBorder="1" applyAlignment="1">
      <alignment vertical="center"/>
    </xf>
    <xf numFmtId="41" fontId="32" fillId="0" borderId="0" xfId="0" applyNumberFormat="1" applyFont="1" applyBorder="1" applyAlignment="1" applyProtection="1">
      <alignment vertical="center" wrapText="1"/>
      <protection locked="0"/>
    </xf>
    <xf numFmtId="41" fontId="32" fillId="0" borderId="10" xfId="0" applyNumberFormat="1" applyFont="1" applyBorder="1" applyAlignment="1"/>
    <xf numFmtId="41" fontId="36" fillId="0" borderId="0" xfId="0" applyNumberFormat="1" applyFont="1" applyBorder="1" applyAlignment="1" applyProtection="1">
      <alignment vertical="center"/>
      <protection locked="0"/>
    </xf>
    <xf numFmtId="41" fontId="32" fillId="21" borderId="0" xfId="0" applyNumberFormat="1" applyFont="1" applyFill="1" applyBorder="1" applyAlignment="1">
      <alignment vertical="center"/>
    </xf>
    <xf numFmtId="41" fontId="32" fillId="21" borderId="0" xfId="0" applyNumberFormat="1" applyFont="1" applyFill="1" applyBorder="1" applyAlignment="1" applyProtection="1">
      <alignment vertical="center"/>
      <protection locked="0"/>
    </xf>
    <xf numFmtId="0" fontId="34" fillId="21" borderId="0" xfId="0" applyNumberFormat="1" applyFont="1" applyFill="1" applyBorder="1" applyAlignment="1">
      <alignment horizontal="center" vertical="center" wrapText="1"/>
    </xf>
    <xf numFmtId="41" fontId="32" fillId="24" borderId="0" xfId="0" applyFont="1" applyFill="1" applyAlignment="1"/>
    <xf numFmtId="41" fontId="32" fillId="24" borderId="0" xfId="0" applyNumberFormat="1" applyFont="1" applyFill="1" applyBorder="1" applyAlignment="1" applyProtection="1">
      <alignment vertical="center"/>
      <protection locked="0"/>
    </xf>
    <xf numFmtId="14" fontId="32" fillId="24" borderId="21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 applyBorder="1" applyAlignment="1">
      <alignment vertical="center"/>
    </xf>
    <xf numFmtId="49" fontId="31" fillId="0" borderId="0" xfId="54" applyNumberFormat="1" applyFont="1" applyFill="1" applyAlignment="1">
      <alignment horizontal="center" vertical="top"/>
    </xf>
    <xf numFmtId="41" fontId="0" fillId="0" borderId="24" xfId="0" applyNumberFormat="1" applyFont="1" applyBorder="1" applyAlignment="1">
      <alignment horizontal="left" vertical="top"/>
    </xf>
    <xf numFmtId="41" fontId="0" fillId="0" borderId="23" xfId="0" applyNumberFormat="1" applyFont="1" applyBorder="1" applyAlignment="1">
      <alignment horizontal="left" vertical="top"/>
    </xf>
    <xf numFmtId="41" fontId="0" fillId="0" borderId="25" xfId="0" applyNumberFormat="1" applyFont="1" applyBorder="1" applyAlignment="1">
      <alignment horizontal="left" vertical="top"/>
    </xf>
    <xf numFmtId="41" fontId="0" fillId="0" borderId="26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horizontal="left" vertical="top"/>
    </xf>
    <xf numFmtId="41" fontId="0" fillId="0" borderId="19" xfId="0" applyNumberFormat="1" applyFont="1" applyBorder="1" applyAlignment="1">
      <alignment horizontal="left" vertical="top"/>
    </xf>
    <xf numFmtId="41" fontId="0" fillId="0" borderId="27" xfId="0" applyNumberFormat="1" applyFont="1" applyBorder="1" applyAlignment="1">
      <alignment horizontal="left" vertical="top"/>
    </xf>
    <xf numFmtId="41" fontId="0" fillId="0" borderId="21" xfId="0" applyNumberFormat="1" applyFont="1" applyBorder="1" applyAlignment="1">
      <alignment horizontal="left" vertical="top"/>
    </xf>
    <xf numFmtId="41" fontId="0" fillId="0" borderId="28" xfId="0" applyNumberFormat="1" applyFont="1" applyBorder="1" applyAlignment="1">
      <alignment horizontal="left" vertical="top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/>
    <cellStyle name="Comma [0] 2" xfId="29"/>
    <cellStyle name="Comma 2" xfId="30"/>
    <cellStyle name="Comma 3" xfId="31"/>
    <cellStyle name="Comma 4" xfId="32"/>
    <cellStyle name="Comma 5" xfId="33"/>
    <cellStyle name="Comma 6" xfId="34"/>
    <cellStyle name="Comma 7" xfId="35"/>
    <cellStyle name="Currency" xfId="36" builtinId="4"/>
    <cellStyle name="Currency [0] 2" xfId="37"/>
    <cellStyle name="Currency 2" xfId="38"/>
    <cellStyle name="Currency 3" xfId="39"/>
    <cellStyle name="Currency 4" xfId="40"/>
    <cellStyle name="Currency 5" xfId="41"/>
    <cellStyle name="Currency 6" xfId="42"/>
    <cellStyle name="Currency 7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54"/>
    <cellStyle name="Note" xfId="55" builtinId="10" customBuiltin="1"/>
    <cellStyle name="Output" xfId="56" builtinId="21" customBuiltin="1"/>
    <cellStyle name="Percent" xfId="57" builtinId="5"/>
    <cellStyle name="Percent 2" xfId="58"/>
    <cellStyle name="Text Column (No indent)" xfId="59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57404569548112339"/>
          <c:h val="0.79484048001049423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cat>
            <c:strRef>
              <c:f>'Data Input'!$B$10:$B$18</c:f>
              <c:strCache>
                <c:ptCount val="9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</c:strCache>
            </c:strRef>
          </c:cat>
          <c:val>
            <c:numRef>
              <c:f>'Data Input'!$G$10:$G$18</c:f>
              <c:numCache>
                <c:formatCode>_(* #,##0_);_(* \(#,##0\);_(* "-"_);_(@_)</c:formatCode>
                <c:ptCount val="9"/>
                <c:pt idx="0">
                  <c:v>1066454</c:v>
                </c:pt>
                <c:pt idx="1">
                  <c:v>646325</c:v>
                </c:pt>
                <c:pt idx="2">
                  <c:v>0</c:v>
                </c:pt>
                <c:pt idx="3">
                  <c:v>1257148</c:v>
                </c:pt>
                <c:pt idx="4">
                  <c:v>0</c:v>
                </c:pt>
                <c:pt idx="5">
                  <c:v>75041</c:v>
                </c:pt>
                <c:pt idx="6">
                  <c:v>20839</c:v>
                </c:pt>
                <c:pt idx="7">
                  <c:v>21033</c:v>
                </c:pt>
                <c:pt idx="8">
                  <c:v>1014630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76879774947738E-2"/>
          <c:y val="6.7567567567567571E-2"/>
          <c:w val="0.88821883293233239"/>
          <c:h val="0.78630036601978059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Input'!$B$47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'Data Input'!$C$47:$G$47</c:f>
              <c:numCache>
                <c:formatCode>_(* #,##0_);_(* \(#,##0\);_(* "-"_);_(@_)</c:formatCode>
                <c:ptCount val="5"/>
                <c:pt idx="0">
                  <c:v>4377506</c:v>
                </c:pt>
                <c:pt idx="1">
                  <c:v>4388559</c:v>
                </c:pt>
                <c:pt idx="2">
                  <c:v>4417778</c:v>
                </c:pt>
                <c:pt idx="3">
                  <c:v>4478781</c:v>
                </c:pt>
                <c:pt idx="4">
                  <c:v>4603704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Input'!$B$48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  <c:pt idx="0">
                  <c:v>6207882</c:v>
                </c:pt>
                <c:pt idx="1">
                  <c:v>6279322</c:v>
                </c:pt>
                <c:pt idx="2">
                  <c:v>6489297</c:v>
                </c:pt>
                <c:pt idx="3">
                  <c:v>6189615</c:v>
                </c:pt>
                <c:pt idx="4">
                  <c:v>6562963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686384"/>
        <c:axId val="150494016"/>
      </c:lineChart>
      <c:catAx>
        <c:axId val="704686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94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8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4262592175978"/>
          <c:y val="0.90909167604049501"/>
          <c:w val="0.7840244969378829"/>
          <c:h val="7.27274715660541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0527509261476"/>
          <c:y val="5.871353261883798E-2"/>
          <c:w val="0.88685280142871226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Input'!$B$53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Input'!$C$52:$G$52</c:f>
              <c:numCache>
                <c:formatCode>m/d/yyyy</c:formatCode>
                <c:ptCount val="5"/>
                <c:pt idx="0">
                  <c:v>42552</c:v>
                </c:pt>
                <c:pt idx="1">
                  <c:v>42917</c:v>
                </c:pt>
                <c:pt idx="2">
                  <c:v>43282</c:v>
                </c:pt>
                <c:pt idx="3">
                  <c:v>43646</c:v>
                </c:pt>
                <c:pt idx="4">
                  <c:v>44012</c:v>
                </c:pt>
              </c:numCache>
            </c:numRef>
          </c:cat>
          <c:val>
            <c:numRef>
              <c:f>'Data Input'!$C$53:$G$53</c:f>
              <c:numCache>
                <c:formatCode>_(* #,##0_);_(* \(#,##0\);_(* "-"_);_(@_)</c:formatCode>
                <c:ptCount val="5"/>
                <c:pt idx="4">
                  <c:v>9488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Input'!$B$54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Input'!$C$52:$G$52</c:f>
              <c:numCache>
                <c:formatCode>m/d/yyyy</c:formatCode>
                <c:ptCount val="5"/>
                <c:pt idx="0">
                  <c:v>42552</c:v>
                </c:pt>
                <c:pt idx="1">
                  <c:v>42917</c:v>
                </c:pt>
                <c:pt idx="2">
                  <c:v>43282</c:v>
                </c:pt>
                <c:pt idx="3">
                  <c:v>43646</c:v>
                </c:pt>
                <c:pt idx="4">
                  <c:v>44012</c:v>
                </c:pt>
              </c:numCache>
            </c:num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  <c:pt idx="0">
                  <c:v>229189</c:v>
                </c:pt>
                <c:pt idx="1">
                  <c:v>422203</c:v>
                </c:pt>
                <c:pt idx="2">
                  <c:v>711084</c:v>
                </c:pt>
                <c:pt idx="3">
                  <c:v>1316184</c:v>
                </c:pt>
                <c:pt idx="4">
                  <c:v>1318812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95584"/>
        <c:axId val="400147128"/>
      </c:lineChart>
      <c:catAx>
        <c:axId val="150495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0147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1471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95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46300597317422"/>
          <c:y val="0.90000062641334511"/>
          <c:w val="0.79701844823353918"/>
          <c:h val="7.27272157806049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66397902225688E-2"/>
          <c:y val="6.6666883681261987E-2"/>
          <c:w val="0.58019858079225406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Input'!$A$68:$B$68</c:f>
              <c:strCache>
                <c:ptCount val="2"/>
                <c:pt idx="0">
                  <c:v>Structured Debt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Input'!$C$68:$G$68</c:f>
              <c:numCache>
                <c:formatCode>_(* #,##0_);_(* \(#,##0\);_(* "-"_);_(@_)</c:formatCode>
                <c:ptCount val="5"/>
                <c:pt idx="0">
                  <c:v>26743895</c:v>
                </c:pt>
                <c:pt idx="1">
                  <c:v>25174332</c:v>
                </c:pt>
                <c:pt idx="2">
                  <c:v>23749332</c:v>
                </c:pt>
                <c:pt idx="3">
                  <c:v>22289332</c:v>
                </c:pt>
                <c:pt idx="4">
                  <c:v>20789332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Input'!$A$69:$B$69</c:f>
              <c:strCache>
                <c:ptCount val="2"/>
                <c:pt idx="0">
                  <c:v>Employee Compensated Absences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0">
                  <c:v>20097</c:v>
                </c:pt>
                <c:pt idx="1">
                  <c:v>17379</c:v>
                </c:pt>
                <c:pt idx="2">
                  <c:v>16808</c:v>
                </c:pt>
                <c:pt idx="3">
                  <c:v>6475</c:v>
                </c:pt>
                <c:pt idx="4">
                  <c:v>7200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'Data Input'!$A$70:$B$70</c:f>
              <c:strCache>
                <c:ptCount val="2"/>
                <c:pt idx="0">
                  <c:v>Landfill Closure &amp; Postclosure Care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'Data Input'!$A$71:$B$71</c:f>
              <c:strCache>
                <c:ptCount val="2"/>
                <c:pt idx="0">
                  <c:v>Uninsured Losses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'Data Input'!$A$72:$B$72</c:f>
              <c:strCache>
                <c:ptCount val="2"/>
                <c:pt idx="0">
                  <c:v>Other Claims &amp; Contingencies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145560"/>
        <c:axId val="731486128"/>
      </c:barChart>
      <c:catAx>
        <c:axId val="40014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6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861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0145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1062618595827E-2"/>
          <c:y val="6.6666883681261987E-2"/>
          <c:w val="0.59582542694497154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Input'!$A$68</c:f>
              <c:strCache>
                <c:ptCount val="1"/>
                <c:pt idx="0">
                  <c:v>Structured Debt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Input'!$H$68:$I$68</c:f>
              <c:numCache>
                <c:formatCode>_(* #,##0_);_(* \(#,##0\);_(* "-"_);_(@_)</c:formatCode>
                <c:ptCount val="2"/>
                <c:pt idx="0">
                  <c:v>1634.47</c:v>
                </c:pt>
                <c:pt idx="1">
                  <c:v>1524.48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Input'!$A$69</c:f>
              <c:strCache>
                <c:ptCount val="1"/>
                <c:pt idx="0">
                  <c:v>Employee Compensated Absences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0.47</c:v>
                </c:pt>
                <c:pt idx="1">
                  <c:v>0.53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'Data Input'!$A$70</c:f>
              <c:strCache>
                <c:ptCount val="1"/>
                <c:pt idx="0">
                  <c:v>Landfill Closure &amp; Postclosure Care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'Data Input'!$A$71</c:f>
              <c:strCache>
                <c:ptCount val="1"/>
                <c:pt idx="0">
                  <c:v>Uninsured Losses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'Data Input'!$A$72</c:f>
              <c:strCache>
                <c:ptCount val="1"/>
                <c:pt idx="0">
                  <c:v>Other Claims &amp; Contingencies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482992"/>
        <c:axId val="731485736"/>
      </c:barChart>
      <c:catAx>
        <c:axId val="73148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5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857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2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3254131356747556"/>
          <c:y val="8.4592365384255713E-2"/>
          <c:w val="0.35649009782868046"/>
          <c:h val="0.827795649653057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Input'!$F$46</c:f>
              <c:strCache>
                <c:ptCount val="1"/>
                <c:pt idx="0">
                  <c:v>12/31/2018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Input'!$F$50,'Data Input'!$F$56,'Data Input'!$F$61)</c:f>
              <c:numCache>
                <c:formatCode>0%</c:formatCode>
                <c:ptCount val="3"/>
                <c:pt idx="0">
                  <c:v>0.72359605565128038</c:v>
                </c:pt>
                <c:pt idx="1">
                  <c:v>0</c:v>
                </c:pt>
                <c:pt idx="2">
                  <c:v>0.59670942427315199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Input'!$G$46</c:f>
              <c:strCache>
                <c:ptCount val="1"/>
                <c:pt idx="0">
                  <c:v>12/31/2019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Input'!$G$50,'Data Input'!$G$56,'Data Input'!$G$61)</c:f>
              <c:numCache>
                <c:formatCode>0%</c:formatCode>
                <c:ptCount val="3"/>
                <c:pt idx="0">
                  <c:v>0.70146730981113259</c:v>
                </c:pt>
                <c:pt idx="1">
                  <c:v>7.1943537062143809E-3</c:v>
                </c:pt>
                <c:pt idx="2">
                  <c:v>0.58529861611121858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483384"/>
        <c:axId val="731483776"/>
      </c:barChart>
      <c:catAx>
        <c:axId val="73148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837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3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78209952671578"/>
          <c:y val="0.79635245953107536"/>
          <c:w val="0.63408621362088768"/>
          <c:h val="8.814596440995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5666711602741"/>
          <c:y val="6.6666883681261987E-2"/>
          <c:w val="0.82826174874930869"/>
          <c:h val="0.4500014648485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Input'!$H$10:$H$18</c:f>
              <c:numCache>
                <c:formatCode>_(* #,##0_);_(* \(#,##0\);_(* "-"_);_(@_)</c:formatCode>
                <c:ptCount val="9"/>
                <c:pt idx="0">
                  <c:v>73.59</c:v>
                </c:pt>
                <c:pt idx="1">
                  <c:v>51.95</c:v>
                </c:pt>
                <c:pt idx="2">
                  <c:v>0</c:v>
                </c:pt>
                <c:pt idx="3">
                  <c:v>93.03</c:v>
                </c:pt>
                <c:pt idx="4">
                  <c:v>0</c:v>
                </c:pt>
                <c:pt idx="5">
                  <c:v>4.38</c:v>
                </c:pt>
                <c:pt idx="6">
                  <c:v>2.19</c:v>
                </c:pt>
                <c:pt idx="7">
                  <c:v>1.87</c:v>
                </c:pt>
                <c:pt idx="8">
                  <c:v>76.23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78.2</c:v>
                </c:pt>
                <c:pt idx="1">
                  <c:v>47.39</c:v>
                </c:pt>
                <c:pt idx="2">
                  <c:v>0</c:v>
                </c:pt>
                <c:pt idx="3">
                  <c:v>92.19</c:v>
                </c:pt>
                <c:pt idx="4">
                  <c:v>0</c:v>
                </c:pt>
                <c:pt idx="5">
                  <c:v>5.5</c:v>
                </c:pt>
                <c:pt idx="6">
                  <c:v>1.53</c:v>
                </c:pt>
                <c:pt idx="7">
                  <c:v>1.54</c:v>
                </c:pt>
                <c:pt idx="8">
                  <c:v>74.400000000000006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22376"/>
        <c:axId val="733523160"/>
      </c:barChart>
      <c:catAx>
        <c:axId val="73352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2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35231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22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189542119955852"/>
          <c:y val="0.89000069991251085"/>
          <c:w val="0.28634428646949167"/>
          <c:h val="7.9999999999999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30829860421726E-2"/>
          <c:y val="0.36577241140875927"/>
          <c:w val="0.88326932156390747"/>
          <c:h val="0.53020221103288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Input'!$B$87</c:f>
              <c:strCache>
                <c:ptCount val="1"/>
                <c:pt idx="0">
                  <c:v> Licenses &amp; Permits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Input'!$C$87:$G$87</c:f>
              <c:numCache>
                <c:formatCode>_(* #,##0_);_(* \(#,##0\);_(* "-"_);_(@_)</c:formatCode>
                <c:ptCount val="5"/>
                <c:pt idx="0">
                  <c:v>226743</c:v>
                </c:pt>
                <c:pt idx="1">
                  <c:v>198915</c:v>
                </c:pt>
                <c:pt idx="2">
                  <c:v>276693</c:v>
                </c:pt>
                <c:pt idx="3">
                  <c:v>708501</c:v>
                </c:pt>
                <c:pt idx="4">
                  <c:v>646325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506272"/>
        <c:axId val="716507056"/>
      </c:barChart>
      <c:catAx>
        <c:axId val="7165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507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65070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506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</c:dPt>
          <c:dPt>
            <c:idx val="1"/>
            <c:bubble3D val="0"/>
            <c:spPr/>
          </c:dPt>
          <c:dPt>
            <c:idx val="2"/>
            <c:bubble3D val="0"/>
            <c:spPr>
              <a:solidFill>
                <a:srgbClr val="E46C0A"/>
              </a:solidFill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/>
          </c:dPt>
          <c:dPt>
            <c:idx val="6"/>
            <c:bubble3D val="0"/>
            <c:spPr>
              <a:solidFill>
                <a:srgbClr val="FF7C80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339966"/>
              </a:solidFill>
            </c:spPr>
          </c:dPt>
          <c:dPt>
            <c:idx val="9"/>
            <c:bubble3D val="0"/>
            <c:spPr>
              <a:solidFill>
                <a:srgbClr val="B8A9CB"/>
              </a:solidFill>
            </c:spPr>
          </c:dPt>
          <c:dPt>
            <c:idx val="10"/>
            <c:bubble3D val="0"/>
            <c:spPr>
              <a:solidFill>
                <a:srgbClr val="C3D69B"/>
              </a:solidFill>
            </c:spPr>
          </c:dPt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Input'!$G$21:$G$31</c:f>
              <c:numCache>
                <c:formatCode>_(* #,##0_);_(* \(#,##0\);_(* "-"_);_(@_)</c:formatCode>
                <c:ptCount val="11"/>
                <c:pt idx="0">
                  <c:v>702217</c:v>
                </c:pt>
                <c:pt idx="1">
                  <c:v>2023591</c:v>
                </c:pt>
                <c:pt idx="2">
                  <c:v>153767</c:v>
                </c:pt>
                <c:pt idx="3">
                  <c:v>80117</c:v>
                </c:pt>
                <c:pt idx="4">
                  <c:v>270070</c:v>
                </c:pt>
                <c:pt idx="5">
                  <c:v>0</c:v>
                </c:pt>
                <c:pt idx="6">
                  <c:v>38000</c:v>
                </c:pt>
                <c:pt idx="7">
                  <c:v>41979</c:v>
                </c:pt>
                <c:pt idx="8">
                  <c:v>131570</c:v>
                </c:pt>
                <c:pt idx="9">
                  <c:v>0</c:v>
                </c:pt>
                <c:pt idx="10">
                  <c:v>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721021611002"/>
          <c:y val="5.58659979841322E-2"/>
          <c:w val="0.84479371316306484"/>
          <c:h val="0.4692743830667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Input'!$H$21:$H$31</c:f>
              <c:numCache>
                <c:formatCode>_(* #,##0_);_(* \(#,##0\);_(* "-"_);_(@_)</c:formatCode>
                <c:ptCount val="11"/>
                <c:pt idx="0">
                  <c:v>43.88</c:v>
                </c:pt>
                <c:pt idx="1">
                  <c:v>132.86000000000001</c:v>
                </c:pt>
                <c:pt idx="2">
                  <c:v>10.44</c:v>
                </c:pt>
                <c:pt idx="3">
                  <c:v>0</c:v>
                </c:pt>
                <c:pt idx="4">
                  <c:v>13.77</c:v>
                </c:pt>
                <c:pt idx="5">
                  <c:v>0</c:v>
                </c:pt>
                <c:pt idx="6">
                  <c:v>2</c:v>
                </c:pt>
                <c:pt idx="7">
                  <c:v>1.21</c:v>
                </c:pt>
                <c:pt idx="8">
                  <c:v>12.43</c:v>
                </c:pt>
                <c:pt idx="9">
                  <c:v>0</c:v>
                </c:pt>
                <c:pt idx="10">
                  <c:v>70.03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Input'!$I$21:$I$31</c:f>
              <c:numCache>
                <c:formatCode>_(* #,##0_);_(* \(#,##0\);_(* "-"_);_(@_)</c:formatCode>
                <c:ptCount val="11"/>
                <c:pt idx="0">
                  <c:v>51.49</c:v>
                </c:pt>
                <c:pt idx="1">
                  <c:v>148.38999999999999</c:v>
                </c:pt>
                <c:pt idx="2">
                  <c:v>11.28</c:v>
                </c:pt>
                <c:pt idx="3">
                  <c:v>5.87</c:v>
                </c:pt>
                <c:pt idx="4">
                  <c:v>19.8</c:v>
                </c:pt>
                <c:pt idx="5">
                  <c:v>0</c:v>
                </c:pt>
                <c:pt idx="6">
                  <c:v>2.79</c:v>
                </c:pt>
                <c:pt idx="7">
                  <c:v>3.08</c:v>
                </c:pt>
                <c:pt idx="8">
                  <c:v>9.65</c:v>
                </c:pt>
                <c:pt idx="9">
                  <c:v>0</c:v>
                </c:pt>
                <c:pt idx="10">
                  <c:v>58.66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75984"/>
        <c:axId val="704683248"/>
      </c:barChart>
      <c:catAx>
        <c:axId val="5247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83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4683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7759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4442308722398712"/>
          <c:y val="0.86908089718183901"/>
          <c:w val="0.35812164962896115"/>
          <c:h val="6.4066838527144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9847328243"/>
          <c:y val="0.35875805183519771"/>
          <c:w val="0.84732824427480913"/>
          <c:h val="0.5536738437771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Input'!$B$89</c:f>
              <c:strCache>
                <c:ptCount val="1"/>
                <c:pt idx="0">
                  <c:v> Other Public Works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Input'!$C$89:$G$89</c:f>
              <c:numCache>
                <c:formatCode>_(* #,##0_);_(* \(#,##0\);_(* "-"_);_(@_)</c:formatCode>
                <c:ptCount val="5"/>
                <c:pt idx="0">
                  <c:v>138196</c:v>
                </c:pt>
                <c:pt idx="1">
                  <c:v>137537</c:v>
                </c:pt>
                <c:pt idx="2">
                  <c:v>134575</c:v>
                </c:pt>
                <c:pt idx="3">
                  <c:v>187718</c:v>
                </c:pt>
                <c:pt idx="4">
                  <c:v>270070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684424"/>
        <c:axId val="704685208"/>
      </c:barChart>
      <c:catAx>
        <c:axId val="70468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85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46852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4684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41888100678"/>
          <c:y val="4.3243300310520892E-2"/>
          <c:w val="0.72173989654795401"/>
          <c:h val="0.832433530977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Input'!$B$19</c:f>
              <c:strCache>
                <c:ptCount val="1"/>
                <c:pt idx="0">
                  <c:v>Total Revenues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Input'!$C$19:$G$19</c:f>
              <c:numCache>
                <c:formatCode>_(* #,##0_);_(* \(#,##0\);_(* "-"_);_(@_)</c:formatCode>
                <c:ptCount val="5"/>
                <c:pt idx="0">
                  <c:v>3412530</c:v>
                </c:pt>
                <c:pt idx="1">
                  <c:v>3424140</c:v>
                </c:pt>
                <c:pt idx="2">
                  <c:v>3755813</c:v>
                </c:pt>
                <c:pt idx="3">
                  <c:v>4135244</c:v>
                </c:pt>
                <c:pt idx="4">
                  <c:v>4101470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Input'!$B$32</c:f>
              <c:strCache>
                <c:ptCount val="1"/>
                <c:pt idx="0">
                  <c:v>Total Expenditures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Input'!$C$32:$G$32</c:f>
              <c:numCache>
                <c:formatCode>_(* #,##0_);_(* \(#,##0\);_(* "-"_);_(@_)</c:formatCode>
                <c:ptCount val="5"/>
                <c:pt idx="0">
                  <c:v>3568396</c:v>
                </c:pt>
                <c:pt idx="1">
                  <c:v>3089199</c:v>
                </c:pt>
                <c:pt idx="2">
                  <c:v>3311702</c:v>
                </c:pt>
                <c:pt idx="3">
                  <c:v>3908423</c:v>
                </c:pt>
                <c:pt idx="4">
                  <c:v>4241311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484952"/>
        <c:axId val="731485344"/>
      </c:barChart>
      <c:lineChart>
        <c:grouping val="standard"/>
        <c:varyColors val="0"/>
        <c:ser>
          <c:idx val="2"/>
          <c:order val="2"/>
          <c:tx>
            <c:strRef>
              <c:f>'Data Input'!$B$41</c:f>
              <c:strCache>
                <c:ptCount val="1"/>
                <c:pt idx="0">
                  <c:v>Total Fund Balance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"-"_);_(@_)</c:formatCode>
                <c:ptCount val="5"/>
                <c:pt idx="0">
                  <c:v>1630841</c:v>
                </c:pt>
                <c:pt idx="1">
                  <c:v>1965782</c:v>
                </c:pt>
                <c:pt idx="2">
                  <c:v>2409893</c:v>
                </c:pt>
                <c:pt idx="3">
                  <c:v>2636714</c:v>
                </c:pt>
                <c:pt idx="4">
                  <c:v>2551598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84952"/>
        <c:axId val="731485344"/>
      </c:lineChart>
      <c:catAx>
        <c:axId val="73148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5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14853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1484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49011842897191"/>
          <c:y val="6.6666883681261987E-2"/>
          <c:w val="0.57314282904027336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Input'!$C$36:$G$36</c:f>
              <c:numCache>
                <c:formatCode>_(* #,##0_);_(* \(#,##0\);_(* "-"_);_(@_)</c:formatCode>
                <c:ptCount val="5"/>
                <c:pt idx="0">
                  <c:v>142829</c:v>
                </c:pt>
                <c:pt idx="1">
                  <c:v>146671</c:v>
                </c:pt>
                <c:pt idx="2">
                  <c:v>138579</c:v>
                </c:pt>
                <c:pt idx="3">
                  <c:v>127284</c:v>
                </c:pt>
                <c:pt idx="4">
                  <c:v>121554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"-"_);_(@_)</c:formatCode>
                <c:ptCount val="5"/>
                <c:pt idx="0">
                  <c:v>242241</c:v>
                </c:pt>
                <c:pt idx="1">
                  <c:v>378194</c:v>
                </c:pt>
                <c:pt idx="2">
                  <c:v>495484</c:v>
                </c:pt>
                <c:pt idx="3">
                  <c:v>677329</c:v>
                </c:pt>
                <c:pt idx="4">
                  <c:v>775852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35383</c:v>
                </c:pt>
                <c:pt idx="4">
                  <c:v>16648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"-"_);_(@_)</c:formatCode>
                <c:ptCount val="5"/>
                <c:pt idx="0">
                  <c:v>1245771</c:v>
                </c:pt>
                <c:pt idx="1">
                  <c:v>1440917</c:v>
                </c:pt>
                <c:pt idx="2">
                  <c:v>1775830</c:v>
                </c:pt>
                <c:pt idx="3">
                  <c:v>1796718</c:v>
                </c:pt>
                <c:pt idx="4">
                  <c:v>1637544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521592"/>
        <c:axId val="733519632"/>
      </c:barChart>
      <c:catAx>
        <c:axId val="73352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1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35196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21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Input'!$H$36:$I$36</c:f>
              <c:numCache>
                <c:formatCode>_(* #,##0_);_(* \(#,##0\);_(* "-"_);_(@_)</c:formatCode>
                <c:ptCount val="2"/>
                <c:pt idx="0">
                  <c:v>9.33</c:v>
                </c:pt>
                <c:pt idx="1">
                  <c:v>8.91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Input'!$H$37:$I$37</c:f>
              <c:numCache>
                <c:formatCode>_(* #,##0_);_(* \(#,##0\);_(* "-"_);_(@_)</c:formatCode>
                <c:ptCount val="2"/>
                <c:pt idx="0">
                  <c:v>49.67</c:v>
                </c:pt>
                <c:pt idx="1">
                  <c:v>56.89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Input'!$H$38:$I$38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Input'!$H$39:$I$39</c:f>
              <c:numCache>
                <c:formatCode>_(* #,##0_);_(* \(#,##0\);_(* "-"_);_(@_)</c:formatCode>
                <c:ptCount val="2"/>
                <c:pt idx="0">
                  <c:v>2.59</c:v>
                </c:pt>
                <c:pt idx="1">
                  <c:v>1.22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'Data Input'!$H$40:$I$40</c:f>
              <c:numCache>
                <c:formatCode>_(* #,##0_);_(* \(#,##0\);_(* "-"_);_(@_)</c:formatCode>
                <c:ptCount val="2"/>
                <c:pt idx="0">
                  <c:v>131.75</c:v>
                </c:pt>
                <c:pt idx="1">
                  <c:v>120.08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520416"/>
        <c:axId val="733520808"/>
      </c:barChart>
      <c:catAx>
        <c:axId val="7335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20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35208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3520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26" fmlaLink="'Data Input'!$B$86" fmlaRange="'Data Input'!$B$10:$B$18" sel="2" val="0"/>
</file>

<file path=xl/ctrlProps/ctrlProp2.xml><?xml version="1.0" encoding="utf-8"?>
<formControlPr xmlns="http://schemas.microsoft.com/office/spreadsheetml/2009/9/main" objectType="Drop" dropLines="14" dropStyle="combo" dx="26" fmlaLink="'Data Input'!$B$88" fmlaRange="'Data Input'!$B$21:$B$31" sel="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792480</xdr:colOff>
      <xdr:row>17</xdr:row>
      <xdr:rowOff>0</xdr:rowOff>
    </xdr:to>
    <xdr:graphicFrame macro="">
      <xdr:nvGraphicFramePr>
        <xdr:cNvPr id="2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792480</xdr:colOff>
      <xdr:row>33</xdr:row>
      <xdr:rowOff>0</xdr:rowOff>
    </xdr:to>
    <xdr:graphicFrame macro="">
      <xdr:nvGraphicFramePr>
        <xdr:cNvPr id="23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1333500</xdr:colOff>
      <xdr:row>32</xdr:row>
      <xdr:rowOff>167640</xdr:rowOff>
    </xdr:to>
    <xdr:graphicFrame macro="">
      <xdr:nvGraphicFramePr>
        <xdr:cNvPr id="23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18</xdr:row>
          <xdr:rowOff>129540</xdr:rowOff>
        </xdr:from>
        <xdr:to>
          <xdr:col>7</xdr:col>
          <xdr:colOff>792480</xdr:colOff>
          <xdr:row>20</xdr:row>
          <xdr:rowOff>22860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4</xdr:col>
      <xdr:colOff>891540</xdr:colOff>
      <xdr:row>17</xdr:row>
      <xdr:rowOff>0</xdr:rowOff>
    </xdr:to>
    <xdr:graphicFrame macro="">
      <xdr:nvGraphicFramePr>
        <xdr:cNvPr id="33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18</xdr:row>
      <xdr:rowOff>167640</xdr:rowOff>
    </xdr:from>
    <xdr:to>
      <xdr:col>5</xdr:col>
      <xdr:colOff>571500</xdr:colOff>
      <xdr:row>36</xdr:row>
      <xdr:rowOff>152400</xdr:rowOff>
    </xdr:to>
    <xdr:graphicFrame macro="">
      <xdr:nvGraphicFramePr>
        <xdr:cNvPr id="33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586740</xdr:colOff>
      <xdr:row>18</xdr:row>
      <xdr:rowOff>182880</xdr:rowOff>
    </xdr:from>
    <xdr:to>
      <xdr:col>9</xdr:col>
      <xdr:colOff>1356360</xdr:colOff>
      <xdr:row>36</xdr:row>
      <xdr:rowOff>121920</xdr:rowOff>
    </xdr:to>
    <xdr:graphicFrame macro="">
      <xdr:nvGraphicFramePr>
        <xdr:cNvPr id="3322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1562100</xdr:colOff>
          <xdr:row>19</xdr:row>
          <xdr:rowOff>121920</xdr:rowOff>
        </xdr:from>
        <xdr:to>
          <xdr:col>7</xdr:col>
          <xdr:colOff>502920</xdr:colOff>
          <xdr:row>20</xdr:row>
          <xdr:rowOff>167640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792480</xdr:colOff>
      <xdr:row>19</xdr:row>
      <xdr:rowOff>0</xdr:rowOff>
    </xdr:to>
    <xdr:graphicFrame macro="">
      <xdr:nvGraphicFramePr>
        <xdr:cNvPr id="1150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20</xdr:row>
      <xdr:rowOff>0</xdr:rowOff>
    </xdr:from>
    <xdr:to>
      <xdr:col>8</xdr:col>
      <xdr:colOff>579120</xdr:colOff>
      <xdr:row>35</xdr:row>
      <xdr:rowOff>0</xdr:rowOff>
    </xdr:to>
    <xdr:graphicFrame macro="">
      <xdr:nvGraphicFramePr>
        <xdr:cNvPr id="115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20</xdr:row>
      <xdr:rowOff>22860</xdr:rowOff>
    </xdr:from>
    <xdr:to>
      <xdr:col>4</xdr:col>
      <xdr:colOff>822960</xdr:colOff>
      <xdr:row>35</xdr:row>
      <xdr:rowOff>22860</xdr:rowOff>
    </xdr:to>
    <xdr:graphicFrame macro="">
      <xdr:nvGraphicFramePr>
        <xdr:cNvPr id="1150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144780</xdr:colOff>
      <xdr:row>17</xdr:row>
      <xdr:rowOff>0</xdr:rowOff>
    </xdr:to>
    <xdr:graphicFrame macro="">
      <xdr:nvGraphicFramePr>
        <xdr:cNvPr id="126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220980</xdr:colOff>
      <xdr:row>2</xdr:row>
      <xdr:rowOff>7620</xdr:rowOff>
    </xdr:from>
    <xdr:to>
      <xdr:col>10</xdr:col>
      <xdr:colOff>335280</xdr:colOff>
      <xdr:row>17</xdr:row>
      <xdr:rowOff>7620</xdr:rowOff>
    </xdr:to>
    <xdr:graphicFrame macro="">
      <xdr:nvGraphicFramePr>
        <xdr:cNvPr id="126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83820</xdr:colOff>
      <xdr:row>33</xdr:row>
      <xdr:rowOff>0</xdr:rowOff>
    </xdr:to>
    <xdr:graphicFrame macro="">
      <xdr:nvGraphicFramePr>
        <xdr:cNvPr id="1269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18</xdr:row>
      <xdr:rowOff>0</xdr:rowOff>
    </xdr:from>
    <xdr:to>
      <xdr:col>16</xdr:col>
      <xdr:colOff>0</xdr:colOff>
      <xdr:row>33</xdr:row>
      <xdr:rowOff>7620</xdr:rowOff>
    </xdr:to>
    <xdr:graphicFrame macro="">
      <xdr:nvGraphicFramePr>
        <xdr:cNvPr id="126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396240</xdr:colOff>
      <xdr:row>2</xdr:row>
      <xdr:rowOff>7620</xdr:rowOff>
    </xdr:from>
    <xdr:to>
      <xdr:col>16</xdr:col>
      <xdr:colOff>0</xdr:colOff>
      <xdr:row>17</xdr:row>
      <xdr:rowOff>0</xdr:rowOff>
    </xdr:to>
    <xdr:graphicFrame macro="">
      <xdr:nvGraphicFramePr>
        <xdr:cNvPr id="126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opLeftCell="A76" zoomScaleNormal="100" workbookViewId="0">
      <selection sqref="A1:L1"/>
    </sheetView>
  </sheetViews>
  <sheetFormatPr defaultColWidth="9.109375" defaultRowHeight="13.8"/>
  <cols>
    <col min="1" max="1" width="3.5546875" style="38" customWidth="1"/>
    <col min="2" max="2" width="2.6640625" style="38" customWidth="1"/>
    <col min="3" max="3" width="3.5546875" style="38" customWidth="1"/>
    <col min="4" max="4" width="2.6640625" style="38" customWidth="1"/>
    <col min="5" max="12" width="9.109375" style="38" customWidth="1"/>
    <col min="13" max="16384" width="9.109375" style="36"/>
  </cols>
  <sheetData>
    <row r="1" spans="1:12" ht="17.399999999999999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7.399999999999999">
      <c r="A2" s="37"/>
    </row>
    <row r="3" spans="1:12">
      <c r="A3" s="39" t="s">
        <v>133</v>
      </c>
    </row>
    <row r="4" spans="1:12">
      <c r="A4" s="39" t="s">
        <v>134</v>
      </c>
    </row>
    <row r="5" spans="1:12" ht="14.4" customHeight="1"/>
    <row r="6" spans="1:12" ht="14.4" customHeight="1">
      <c r="A6" s="40" t="s">
        <v>150</v>
      </c>
    </row>
    <row r="7" spans="1:12">
      <c r="A7" s="40" t="s">
        <v>151</v>
      </c>
    </row>
    <row r="8" spans="1:12">
      <c r="A8" s="40" t="s">
        <v>152</v>
      </c>
    </row>
    <row r="9" spans="1:12">
      <c r="A9" s="40" t="s">
        <v>103</v>
      </c>
    </row>
    <row r="11" spans="1:12">
      <c r="B11" s="41" t="s">
        <v>136</v>
      </c>
      <c r="C11" s="38" t="s">
        <v>56</v>
      </c>
    </row>
    <row r="12" spans="1:12">
      <c r="B12" s="42" t="s">
        <v>135</v>
      </c>
      <c r="C12" s="38" t="s">
        <v>5</v>
      </c>
    </row>
    <row r="13" spans="1:12">
      <c r="B13" s="42" t="s">
        <v>137</v>
      </c>
      <c r="C13" s="38" t="s">
        <v>85</v>
      </c>
    </row>
    <row r="14" spans="1:12">
      <c r="B14" s="42" t="s">
        <v>138</v>
      </c>
      <c r="C14" s="38" t="s">
        <v>86</v>
      </c>
    </row>
    <row r="16" spans="1:12">
      <c r="A16" s="40" t="s">
        <v>87</v>
      </c>
    </row>
    <row r="17" spans="1:5" ht="14.4" customHeight="1">
      <c r="A17" s="40" t="s">
        <v>153</v>
      </c>
    </row>
    <row r="18" spans="1:5" ht="14.4" customHeight="1">
      <c r="A18" s="40"/>
    </row>
    <row r="19" spans="1:5">
      <c r="B19" s="41" t="s">
        <v>136</v>
      </c>
      <c r="C19" s="40" t="s">
        <v>147</v>
      </c>
      <c r="D19" s="40"/>
    </row>
    <row r="20" spans="1:5">
      <c r="B20" s="41"/>
      <c r="C20" s="40" t="s">
        <v>146</v>
      </c>
      <c r="D20" s="40"/>
    </row>
    <row r="21" spans="1:5">
      <c r="B21" s="40"/>
      <c r="C21" s="40"/>
      <c r="D21" s="40"/>
    </row>
    <row r="22" spans="1:5">
      <c r="B22" s="41" t="s">
        <v>135</v>
      </c>
      <c r="C22" s="40" t="s">
        <v>88</v>
      </c>
      <c r="D22" s="40"/>
    </row>
    <row r="23" spans="1:5">
      <c r="B23" s="40"/>
      <c r="C23" s="40"/>
      <c r="D23" s="40"/>
    </row>
    <row r="24" spans="1:5">
      <c r="D24" s="38" t="s">
        <v>143</v>
      </c>
      <c r="E24" s="40" t="s">
        <v>89</v>
      </c>
    </row>
    <row r="25" spans="1:5">
      <c r="E25" s="40" t="s">
        <v>101</v>
      </c>
    </row>
    <row r="26" spans="1:5">
      <c r="E26" s="38" t="s">
        <v>90</v>
      </c>
    </row>
    <row r="28" spans="1:5" ht="14.4" customHeight="1">
      <c r="D28" s="38" t="s">
        <v>144</v>
      </c>
      <c r="E28" s="40" t="s">
        <v>91</v>
      </c>
    </row>
    <row r="29" spans="1:5">
      <c r="E29" s="40" t="s">
        <v>154</v>
      </c>
    </row>
    <row r="30" spans="1:5">
      <c r="E30" s="40" t="s">
        <v>92</v>
      </c>
    </row>
    <row r="31" spans="1:5" ht="14.4" customHeight="1">
      <c r="E31" s="40" t="s">
        <v>93</v>
      </c>
    </row>
    <row r="33" spans="2:5">
      <c r="B33" s="41" t="s">
        <v>137</v>
      </c>
      <c r="C33" s="40" t="s">
        <v>149</v>
      </c>
      <c r="D33" s="40"/>
    </row>
    <row r="34" spans="2:5">
      <c r="B34" s="41"/>
      <c r="C34" s="40" t="s">
        <v>148</v>
      </c>
      <c r="D34" s="40"/>
    </row>
    <row r="35" spans="2:5">
      <c r="B35" s="41"/>
      <c r="C35" s="40"/>
      <c r="D35" s="40"/>
    </row>
    <row r="36" spans="2:5">
      <c r="D36" s="38" t="s">
        <v>143</v>
      </c>
      <c r="E36" s="40" t="s">
        <v>89</v>
      </c>
    </row>
    <row r="37" spans="2:5">
      <c r="E37" s="40" t="s">
        <v>101</v>
      </c>
    </row>
    <row r="38" spans="2:5">
      <c r="E38" s="40" t="s">
        <v>90</v>
      </c>
    </row>
    <row r="40" spans="2:5" ht="14.4" customHeight="1">
      <c r="D40" s="38" t="s">
        <v>144</v>
      </c>
      <c r="E40" s="40" t="s">
        <v>94</v>
      </c>
    </row>
    <row r="41" spans="2:5">
      <c r="E41" s="40" t="s">
        <v>95</v>
      </c>
    </row>
    <row r="42" spans="2:5">
      <c r="E42" s="40" t="s">
        <v>155</v>
      </c>
    </row>
    <row r="43" spans="2:5">
      <c r="E43" s="40" t="s">
        <v>156</v>
      </c>
    </row>
    <row r="44" spans="2:5">
      <c r="E44" s="40" t="s">
        <v>157</v>
      </c>
    </row>
    <row r="45" spans="2:5">
      <c r="E45" s="38" t="s">
        <v>96</v>
      </c>
    </row>
    <row r="47" spans="2:5">
      <c r="B47" s="41" t="s">
        <v>138</v>
      </c>
      <c r="C47" s="40" t="s">
        <v>97</v>
      </c>
      <c r="D47" s="40"/>
    </row>
    <row r="48" spans="2:5">
      <c r="B48" s="40"/>
      <c r="C48" s="40" t="s">
        <v>98</v>
      </c>
      <c r="D48" s="40"/>
    </row>
    <row r="49" spans="2:5">
      <c r="B49" s="40"/>
      <c r="C49" s="40" t="s">
        <v>100</v>
      </c>
      <c r="D49" s="40"/>
    </row>
    <row r="50" spans="2:5">
      <c r="B50" s="40"/>
      <c r="C50" s="40"/>
      <c r="D50" s="40"/>
    </row>
    <row r="51" spans="2:5">
      <c r="D51" s="38" t="s">
        <v>143</v>
      </c>
      <c r="E51" s="39" t="s">
        <v>99</v>
      </c>
    </row>
    <row r="52" spans="2:5">
      <c r="E52" s="39" t="s">
        <v>102</v>
      </c>
    </row>
    <row r="54" spans="2:5">
      <c r="D54" s="38" t="s">
        <v>144</v>
      </c>
      <c r="E54" s="40" t="s">
        <v>104</v>
      </c>
    </row>
    <row r="55" spans="2:5">
      <c r="E55" s="40" t="s">
        <v>105</v>
      </c>
    </row>
    <row r="57" spans="2:5">
      <c r="D57" s="38" t="s">
        <v>145</v>
      </c>
      <c r="E57" s="40" t="s">
        <v>110</v>
      </c>
    </row>
    <row r="58" spans="2:5">
      <c r="E58" s="40" t="s">
        <v>158</v>
      </c>
    </row>
    <row r="59" spans="2:5">
      <c r="E59" s="40" t="s">
        <v>111</v>
      </c>
    </row>
    <row r="60" spans="2:5">
      <c r="E60" s="40" t="s">
        <v>159</v>
      </c>
    </row>
    <row r="61" spans="2:5">
      <c r="E61" s="40" t="s">
        <v>112</v>
      </c>
    </row>
    <row r="62" spans="2:5">
      <c r="E62" s="40" t="s">
        <v>113</v>
      </c>
    </row>
    <row r="64" spans="2:5">
      <c r="B64" s="41" t="s">
        <v>139</v>
      </c>
      <c r="C64" s="40" t="s">
        <v>106</v>
      </c>
      <c r="D64" s="40"/>
    </row>
    <row r="65" spans="2:5">
      <c r="B65" s="40"/>
      <c r="C65" s="40" t="s">
        <v>107</v>
      </c>
      <c r="D65" s="40"/>
    </row>
    <row r="66" spans="2:5">
      <c r="B66" s="40"/>
      <c r="C66" s="40"/>
      <c r="D66" s="40"/>
    </row>
    <row r="67" spans="2:5">
      <c r="D67" s="38" t="s">
        <v>143</v>
      </c>
      <c r="E67" s="39" t="s">
        <v>109</v>
      </c>
    </row>
    <row r="68" spans="2:5">
      <c r="E68" s="39" t="s">
        <v>108</v>
      </c>
    </row>
    <row r="70" spans="2:5">
      <c r="D70" s="38" t="s">
        <v>144</v>
      </c>
      <c r="E70" s="40" t="s">
        <v>114</v>
      </c>
    </row>
    <row r="71" spans="2:5">
      <c r="E71" s="40" t="s">
        <v>115</v>
      </c>
    </row>
    <row r="73" spans="2:5">
      <c r="B73" s="41" t="s">
        <v>140</v>
      </c>
      <c r="C73" s="40" t="s">
        <v>116</v>
      </c>
      <c r="D73" s="40"/>
    </row>
    <row r="74" spans="2:5">
      <c r="B74" s="40"/>
      <c r="C74" s="40" t="s">
        <v>117</v>
      </c>
      <c r="D74" s="40"/>
    </row>
    <row r="75" spans="2:5">
      <c r="B75" s="40"/>
      <c r="C75" s="40" t="s">
        <v>160</v>
      </c>
      <c r="D75" s="40"/>
    </row>
    <row r="76" spans="2:5">
      <c r="B76" s="40"/>
      <c r="C76" s="40" t="s">
        <v>161</v>
      </c>
      <c r="D76" s="40"/>
    </row>
    <row r="77" spans="2:5">
      <c r="B77" s="40"/>
      <c r="C77" s="40" t="s">
        <v>118</v>
      </c>
      <c r="D77" s="40"/>
    </row>
    <row r="79" spans="2:5">
      <c r="B79" s="41" t="s">
        <v>141</v>
      </c>
      <c r="C79" s="40" t="s">
        <v>126</v>
      </c>
      <c r="D79" s="40"/>
    </row>
    <row r="81" spans="1:4">
      <c r="B81" s="41" t="s">
        <v>142</v>
      </c>
      <c r="C81" s="40" t="s">
        <v>162</v>
      </c>
      <c r="D81" s="40"/>
    </row>
    <row r="82" spans="1:4">
      <c r="B82" s="40"/>
      <c r="C82" s="40" t="s">
        <v>119</v>
      </c>
      <c r="D82" s="40"/>
    </row>
    <row r="84" spans="1:4">
      <c r="A84" s="40" t="s">
        <v>120</v>
      </c>
    </row>
    <row r="85" spans="1:4">
      <c r="A85" s="40" t="s">
        <v>163</v>
      </c>
    </row>
    <row r="86" spans="1:4">
      <c r="A86" s="40" t="s">
        <v>121</v>
      </c>
    </row>
    <row r="88" spans="1:4">
      <c r="A88" s="39" t="s">
        <v>122</v>
      </c>
    </row>
    <row r="89" spans="1:4">
      <c r="A89" s="39" t="s">
        <v>123</v>
      </c>
    </row>
    <row r="90" spans="1:4">
      <c r="A90" s="39" t="s">
        <v>164</v>
      </c>
    </row>
    <row r="92" spans="1:4">
      <c r="A92" s="40" t="s">
        <v>124</v>
      </c>
    </row>
    <row r="93" spans="1:4">
      <c r="A93" s="40" t="s">
        <v>125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workbookViewId="0">
      <selection activeCell="C1" sqref="C1:I79"/>
    </sheetView>
  </sheetViews>
  <sheetFormatPr defaultColWidth="9" defaultRowHeight="15" customHeight="1"/>
  <cols>
    <col min="1" max="1" width="8.5546875" style="45" customWidth="1"/>
    <col min="2" max="2" width="31" style="45" customWidth="1"/>
    <col min="3" max="3" width="13.44140625" style="45" customWidth="1"/>
    <col min="4" max="7" width="12.44140625" style="45" customWidth="1"/>
    <col min="8" max="8" width="11" style="45" customWidth="1"/>
    <col min="9" max="9" width="10.109375" style="45" customWidth="1"/>
    <col min="10" max="16384" width="9" style="45"/>
  </cols>
  <sheetData>
    <row r="1" spans="1:9" ht="15" customHeight="1">
      <c r="A1" s="35" t="s">
        <v>127</v>
      </c>
      <c r="B1" s="43"/>
      <c r="C1" s="44"/>
      <c r="H1" s="46"/>
      <c r="I1" s="47"/>
    </row>
    <row r="2" spans="1:9" s="48" customFormat="1" ht="14.4">
      <c r="A2" s="48" t="s">
        <v>82</v>
      </c>
      <c r="B2" s="49"/>
      <c r="C2" s="85" t="s">
        <v>165</v>
      </c>
      <c r="D2" s="50"/>
    </row>
    <row r="3" spans="1:9" s="48" customFormat="1" ht="14.4">
      <c r="A3" s="48" t="s">
        <v>83</v>
      </c>
      <c r="B3" s="49"/>
      <c r="C3" s="85">
        <v>381070</v>
      </c>
      <c r="D3" s="50"/>
    </row>
    <row r="4" spans="1:9" s="48" customFormat="1" ht="16.2">
      <c r="B4" s="49"/>
      <c r="C4" s="50"/>
      <c r="D4" s="50"/>
      <c r="H4" s="51" t="s">
        <v>0</v>
      </c>
      <c r="I4" s="34"/>
    </row>
    <row r="5" spans="1:9" s="53" customFormat="1" ht="17.25" customHeight="1">
      <c r="A5" s="52"/>
      <c r="B5" s="52"/>
      <c r="C5" s="53">
        <v>2016</v>
      </c>
      <c r="D5" s="53">
        <v>2017</v>
      </c>
      <c r="E5" s="53">
        <v>2018</v>
      </c>
      <c r="F5" s="53">
        <v>2019</v>
      </c>
      <c r="G5" s="53">
        <v>2020</v>
      </c>
      <c r="H5" s="54">
        <v>2019</v>
      </c>
      <c r="I5" s="54">
        <v>2020</v>
      </c>
    </row>
    <row r="6" spans="1:9" s="53" customFormat="1" ht="17.25" customHeight="1">
      <c r="A6" s="55"/>
      <c r="B6" s="52"/>
      <c r="H6" s="54"/>
      <c r="I6" s="54"/>
    </row>
    <row r="7" spans="1:9" s="54" customFormat="1" ht="17.25" customHeight="1"/>
    <row r="8" spans="1:9" ht="15" customHeight="1">
      <c r="A8" s="56" t="s">
        <v>128</v>
      </c>
      <c r="C8" s="57"/>
      <c r="E8" s="58"/>
    </row>
    <row r="9" spans="1:9" ht="15" customHeight="1">
      <c r="A9" s="59" t="s">
        <v>56</v>
      </c>
      <c r="F9" s="60"/>
      <c r="G9" s="60"/>
    </row>
    <row r="10" spans="1:9" ht="15" customHeight="1">
      <c r="B10" s="61" t="s">
        <v>44</v>
      </c>
      <c r="C10" s="86">
        <v>973666</v>
      </c>
      <c r="D10" s="86">
        <v>957617</v>
      </c>
      <c r="E10" s="86">
        <v>971478</v>
      </c>
      <c r="F10" s="86">
        <v>1003546</v>
      </c>
      <c r="G10" s="86">
        <v>1066454</v>
      </c>
      <c r="H10" s="45">
        <f>ROUND(F10/F$75,2)</f>
        <v>73.59</v>
      </c>
      <c r="I10" s="45">
        <f t="shared" ref="I10:I19" si="0">ROUND(G10/G$75,2)</f>
        <v>78.2</v>
      </c>
    </row>
    <row r="11" spans="1:9" ht="15" customHeight="1">
      <c r="B11" s="61" t="s">
        <v>47</v>
      </c>
      <c r="C11" s="86">
        <v>226743</v>
      </c>
      <c r="D11" s="86">
        <v>198915</v>
      </c>
      <c r="E11" s="86">
        <v>276693</v>
      </c>
      <c r="F11" s="86">
        <v>708501</v>
      </c>
      <c r="G11" s="86">
        <v>646325</v>
      </c>
      <c r="H11" s="45">
        <f t="shared" ref="H11:H19" si="1">ROUND(F11/F$75,2)</f>
        <v>51.95</v>
      </c>
      <c r="I11" s="45">
        <f t="shared" si="0"/>
        <v>47.39</v>
      </c>
    </row>
    <row r="12" spans="1:9" ht="15" customHeight="1">
      <c r="A12" s="62"/>
      <c r="B12" s="61" t="s">
        <v>52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45">
        <f t="shared" si="1"/>
        <v>0</v>
      </c>
      <c r="I12" s="45">
        <f t="shared" si="0"/>
        <v>0</v>
      </c>
    </row>
    <row r="13" spans="1:9" ht="15" customHeight="1">
      <c r="A13" s="62"/>
      <c r="B13" s="61" t="s">
        <v>51</v>
      </c>
      <c r="C13" s="86">
        <v>1089881</v>
      </c>
      <c r="D13" s="86">
        <v>1178041</v>
      </c>
      <c r="E13" s="86">
        <v>1249748</v>
      </c>
      <c r="F13" s="86">
        <v>1268589</v>
      </c>
      <c r="G13" s="86">
        <v>1257148</v>
      </c>
      <c r="H13" s="45">
        <f t="shared" si="1"/>
        <v>93.03</v>
      </c>
      <c r="I13" s="45">
        <f t="shared" si="0"/>
        <v>92.19</v>
      </c>
    </row>
    <row r="14" spans="1:9" ht="15" customHeight="1">
      <c r="A14" s="63"/>
      <c r="B14" s="61" t="s">
        <v>48</v>
      </c>
      <c r="C14" s="86">
        <v>0</v>
      </c>
      <c r="D14" s="86">
        <v>510</v>
      </c>
      <c r="E14" s="86">
        <v>0</v>
      </c>
      <c r="F14" s="86">
        <v>0</v>
      </c>
      <c r="G14" s="86">
        <v>0</v>
      </c>
      <c r="H14" s="45">
        <f t="shared" si="1"/>
        <v>0</v>
      </c>
      <c r="I14" s="45">
        <f t="shared" si="0"/>
        <v>0</v>
      </c>
    </row>
    <row r="15" spans="1:9" ht="15" customHeight="1">
      <c r="A15" s="62"/>
      <c r="B15" s="61" t="s">
        <v>49</v>
      </c>
      <c r="C15" s="86">
        <v>98889</v>
      </c>
      <c r="D15" s="86">
        <v>88378</v>
      </c>
      <c r="E15" s="86">
        <v>415663</v>
      </c>
      <c r="F15" s="86">
        <v>59758</v>
      </c>
      <c r="G15" s="86">
        <v>75041</v>
      </c>
      <c r="H15" s="45">
        <f t="shared" si="1"/>
        <v>4.38</v>
      </c>
      <c r="I15" s="45">
        <f t="shared" si="0"/>
        <v>5.5</v>
      </c>
    </row>
    <row r="16" spans="1:9" ht="15" customHeight="1">
      <c r="A16" s="62"/>
      <c r="B16" s="61" t="s">
        <v>50</v>
      </c>
      <c r="C16" s="86">
        <v>12166</v>
      </c>
      <c r="D16" s="86">
        <v>14431</v>
      </c>
      <c r="E16" s="86">
        <v>28855</v>
      </c>
      <c r="F16" s="86">
        <v>29867</v>
      </c>
      <c r="G16" s="86">
        <v>20839</v>
      </c>
      <c r="H16" s="45">
        <f t="shared" si="1"/>
        <v>2.19</v>
      </c>
      <c r="I16" s="45">
        <f t="shared" si="0"/>
        <v>1.53</v>
      </c>
    </row>
    <row r="17" spans="1:9" ht="15" customHeight="1">
      <c r="B17" s="61" t="s">
        <v>53</v>
      </c>
      <c r="C17" s="86">
        <v>5277</v>
      </c>
      <c r="D17" s="86">
        <v>4453</v>
      </c>
      <c r="E17" s="86">
        <v>20595</v>
      </c>
      <c r="F17" s="86">
        <v>25454</v>
      </c>
      <c r="G17" s="86">
        <v>21033</v>
      </c>
      <c r="H17" s="45">
        <f t="shared" si="1"/>
        <v>1.87</v>
      </c>
      <c r="I17" s="45">
        <f t="shared" si="0"/>
        <v>1.54</v>
      </c>
    </row>
    <row r="18" spans="1:9" ht="15" customHeight="1">
      <c r="B18" s="61" t="s">
        <v>54</v>
      </c>
      <c r="C18" s="86">
        <v>1005908</v>
      </c>
      <c r="D18" s="86">
        <v>981795</v>
      </c>
      <c r="E18" s="86">
        <v>792781</v>
      </c>
      <c r="F18" s="86">
        <v>1039529</v>
      </c>
      <c r="G18" s="86">
        <v>1014630</v>
      </c>
      <c r="H18" s="45">
        <f t="shared" si="1"/>
        <v>76.23</v>
      </c>
      <c r="I18" s="45">
        <f t="shared" si="0"/>
        <v>74.400000000000006</v>
      </c>
    </row>
    <row r="19" spans="1:9" ht="15" customHeight="1">
      <c r="B19" s="64" t="s">
        <v>55</v>
      </c>
      <c r="C19" s="65">
        <f>SUM(C10:C18)</f>
        <v>3412530</v>
      </c>
      <c r="D19" s="65">
        <f>SUM(D10:D18)</f>
        <v>3424140</v>
      </c>
      <c r="E19" s="65">
        <f>SUM(E10:E18)</f>
        <v>3755813</v>
      </c>
      <c r="F19" s="65">
        <f>SUM(F10:F18)</f>
        <v>4135244</v>
      </c>
      <c r="G19" s="65">
        <f>SUM(G10:G18)</f>
        <v>4101470</v>
      </c>
      <c r="H19" s="65">
        <f t="shared" si="1"/>
        <v>303.24</v>
      </c>
      <c r="I19" s="65">
        <f t="shared" si="0"/>
        <v>300.76</v>
      </c>
    </row>
    <row r="20" spans="1:9" ht="15" customHeight="1">
      <c r="A20" s="59" t="s">
        <v>5</v>
      </c>
    </row>
    <row r="21" spans="1:9" ht="15" customHeight="1">
      <c r="B21" s="61" t="s">
        <v>59</v>
      </c>
      <c r="C21" s="86">
        <v>578141</v>
      </c>
      <c r="D21" s="86">
        <v>557244</v>
      </c>
      <c r="E21" s="86">
        <v>585717</v>
      </c>
      <c r="F21" s="86">
        <v>598338</v>
      </c>
      <c r="G21" s="86">
        <v>702217</v>
      </c>
      <c r="H21" s="45">
        <f>ROUND(F21/F$75,2)</f>
        <v>43.88</v>
      </c>
      <c r="I21" s="45">
        <f>ROUND(G21/G$75,2)</f>
        <v>51.49</v>
      </c>
    </row>
    <row r="22" spans="1:9" ht="15" customHeight="1">
      <c r="B22" s="61" t="s">
        <v>60</v>
      </c>
      <c r="C22" s="86">
        <v>1160723</v>
      </c>
      <c r="D22" s="86">
        <v>1371730</v>
      </c>
      <c r="E22" s="86">
        <v>1661665</v>
      </c>
      <c r="F22" s="86">
        <v>1811749</v>
      </c>
      <c r="G22" s="86">
        <v>2023591</v>
      </c>
      <c r="H22" s="45">
        <f t="shared" ref="H22:I33" si="2">ROUND(F22/F$75,2)</f>
        <v>132.86000000000001</v>
      </c>
      <c r="I22" s="45">
        <f t="shared" si="2"/>
        <v>148.38999999999999</v>
      </c>
    </row>
    <row r="23" spans="1:9" ht="15" customHeight="1">
      <c r="B23" s="61" t="s">
        <v>61</v>
      </c>
      <c r="C23" s="86">
        <v>116060</v>
      </c>
      <c r="D23" s="86">
        <v>120274</v>
      </c>
      <c r="E23" s="86">
        <v>132662</v>
      </c>
      <c r="F23" s="86">
        <v>142379</v>
      </c>
      <c r="G23" s="86">
        <v>153767</v>
      </c>
      <c r="H23" s="45">
        <f t="shared" si="2"/>
        <v>10.44</v>
      </c>
      <c r="I23" s="45">
        <f t="shared" si="2"/>
        <v>11.28</v>
      </c>
    </row>
    <row r="24" spans="1:9" ht="15" customHeight="1">
      <c r="B24" s="61" t="s">
        <v>43</v>
      </c>
      <c r="C24" s="86">
        <v>8233</v>
      </c>
      <c r="D24" s="86">
        <v>0</v>
      </c>
      <c r="E24" s="86">
        <v>0</v>
      </c>
      <c r="F24" s="86"/>
      <c r="G24" s="86">
        <v>80117</v>
      </c>
      <c r="H24" s="45">
        <f t="shared" si="2"/>
        <v>0</v>
      </c>
      <c r="I24" s="45">
        <f t="shared" si="2"/>
        <v>5.87</v>
      </c>
    </row>
    <row r="25" spans="1:9" ht="15" customHeight="1">
      <c r="B25" s="61" t="s">
        <v>62</v>
      </c>
      <c r="C25" s="86">
        <v>138196</v>
      </c>
      <c r="D25" s="86">
        <v>137537</v>
      </c>
      <c r="E25" s="86">
        <v>134575</v>
      </c>
      <c r="F25" s="86">
        <v>187718</v>
      </c>
      <c r="G25" s="86">
        <v>270070</v>
      </c>
      <c r="H25" s="45">
        <f t="shared" si="2"/>
        <v>13.77</v>
      </c>
      <c r="I25" s="45">
        <f t="shared" si="2"/>
        <v>19.8</v>
      </c>
    </row>
    <row r="26" spans="1:9" ht="15" customHeight="1">
      <c r="B26" s="61" t="s">
        <v>63</v>
      </c>
      <c r="C26" s="86">
        <v>0</v>
      </c>
      <c r="D26" s="86">
        <v>0</v>
      </c>
      <c r="E26" s="86">
        <v>0</v>
      </c>
      <c r="F26" s="86"/>
      <c r="G26" s="86">
        <v>0</v>
      </c>
      <c r="H26" s="45">
        <f t="shared" si="2"/>
        <v>0</v>
      </c>
      <c r="I26" s="45">
        <f t="shared" si="2"/>
        <v>0</v>
      </c>
    </row>
    <row r="27" spans="1:9" ht="15" customHeight="1">
      <c r="B27" s="61" t="s">
        <v>71</v>
      </c>
      <c r="C27" s="86">
        <v>3455</v>
      </c>
      <c r="D27" s="86">
        <v>8795</v>
      </c>
      <c r="E27" s="86">
        <v>11898</v>
      </c>
      <c r="F27" s="86">
        <v>27247</v>
      </c>
      <c r="G27" s="86">
        <v>38000</v>
      </c>
      <c r="H27" s="45">
        <f t="shared" si="2"/>
        <v>2</v>
      </c>
      <c r="I27" s="45">
        <f t="shared" si="2"/>
        <v>2.79</v>
      </c>
    </row>
    <row r="28" spans="1:9" ht="15" customHeight="1">
      <c r="B28" s="61" t="s">
        <v>64</v>
      </c>
      <c r="C28" s="86">
        <v>8272</v>
      </c>
      <c r="D28" s="86">
        <v>6392</v>
      </c>
      <c r="E28" s="86">
        <v>14654</v>
      </c>
      <c r="F28" s="86">
        <v>16480</v>
      </c>
      <c r="G28" s="86">
        <v>41979</v>
      </c>
      <c r="H28" s="45">
        <f t="shared" si="2"/>
        <v>1.21</v>
      </c>
      <c r="I28" s="45">
        <f t="shared" si="2"/>
        <v>3.08</v>
      </c>
    </row>
    <row r="29" spans="1:9" ht="15" customHeight="1">
      <c r="B29" s="61" t="s">
        <v>65</v>
      </c>
      <c r="C29" s="86">
        <v>700440</v>
      </c>
      <c r="D29" s="86">
        <v>87227</v>
      </c>
      <c r="E29" s="86">
        <v>70531</v>
      </c>
      <c r="F29" s="86">
        <v>169512</v>
      </c>
      <c r="G29" s="86">
        <v>131570</v>
      </c>
      <c r="H29" s="45">
        <f t="shared" si="2"/>
        <v>12.43</v>
      </c>
      <c r="I29" s="45">
        <f t="shared" si="2"/>
        <v>9.65</v>
      </c>
    </row>
    <row r="30" spans="1:9" ht="15" customHeight="1">
      <c r="B30" s="61" t="s">
        <v>66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45">
        <f t="shared" si="2"/>
        <v>0</v>
      </c>
      <c r="I30" s="45">
        <f t="shared" si="2"/>
        <v>0</v>
      </c>
    </row>
    <row r="31" spans="1:9" ht="15" customHeight="1">
      <c r="B31" s="61" t="s">
        <v>57</v>
      </c>
      <c r="C31" s="86">
        <v>854876</v>
      </c>
      <c r="D31" s="86">
        <v>800000</v>
      </c>
      <c r="E31" s="86">
        <v>700000</v>
      </c>
      <c r="F31" s="86">
        <v>955000</v>
      </c>
      <c r="G31" s="86">
        <v>800000</v>
      </c>
      <c r="H31" s="45">
        <f t="shared" si="2"/>
        <v>70.03</v>
      </c>
      <c r="I31" s="45">
        <f t="shared" si="2"/>
        <v>58.66</v>
      </c>
    </row>
    <row r="32" spans="1:9" ht="15" customHeight="1">
      <c r="B32" s="62" t="s">
        <v>58</v>
      </c>
      <c r="C32" s="65">
        <f>SUM(C21:C31)</f>
        <v>3568396</v>
      </c>
      <c r="D32" s="65">
        <f>SUM(D21:D31)</f>
        <v>3089199</v>
      </c>
      <c r="E32" s="65">
        <f>SUM(E21:E31)</f>
        <v>3311702</v>
      </c>
      <c r="F32" s="65">
        <f>SUM(F21:F31)</f>
        <v>3908423</v>
      </c>
      <c r="G32" s="65">
        <f>SUM(G21:G31)</f>
        <v>4241311</v>
      </c>
      <c r="H32" s="65">
        <f t="shared" si="2"/>
        <v>286.60000000000002</v>
      </c>
      <c r="I32" s="65">
        <f t="shared" si="2"/>
        <v>311.01</v>
      </c>
    </row>
    <row r="33" spans="1:9" ht="15.75" customHeight="1" thickBot="1">
      <c r="B33" s="45" t="s">
        <v>67</v>
      </c>
      <c r="C33" s="66">
        <f>+C19-C32</f>
        <v>-155866</v>
      </c>
      <c r="D33" s="66">
        <f>+D19-D32</f>
        <v>334941</v>
      </c>
      <c r="E33" s="66">
        <f>+E19-E32</f>
        <v>444111</v>
      </c>
      <c r="F33" s="66">
        <f>+F19-F32</f>
        <v>226821</v>
      </c>
      <c r="G33" s="66">
        <f>+G19-G32</f>
        <v>-139841</v>
      </c>
      <c r="H33" s="66">
        <f t="shared" si="2"/>
        <v>16.63</v>
      </c>
      <c r="I33" s="66">
        <f t="shared" si="2"/>
        <v>-10.25</v>
      </c>
    </row>
    <row r="34" spans="1:9" ht="15.75" customHeight="1" thickTop="1">
      <c r="A34" s="56" t="s">
        <v>68</v>
      </c>
    </row>
    <row r="35" spans="1:9" ht="17.25" customHeight="1">
      <c r="H35" s="54"/>
      <c r="I35" s="54"/>
    </row>
    <row r="36" spans="1:9" ht="15" customHeight="1">
      <c r="B36" s="45" t="s">
        <v>1</v>
      </c>
      <c r="C36" s="86">
        <v>142829</v>
      </c>
      <c r="D36" s="86">
        <v>146671</v>
      </c>
      <c r="E36" s="86">
        <v>138579</v>
      </c>
      <c r="F36" s="86">
        <v>127284</v>
      </c>
      <c r="G36" s="86">
        <v>121554</v>
      </c>
      <c r="H36" s="45">
        <f t="shared" ref="H36:I41" si="3">ROUND(F36/F$75,2)</f>
        <v>9.33</v>
      </c>
      <c r="I36" s="45">
        <f t="shared" si="3"/>
        <v>8.91</v>
      </c>
    </row>
    <row r="37" spans="1:9" ht="15" customHeight="1">
      <c r="B37" s="45" t="s">
        <v>34</v>
      </c>
      <c r="C37" s="86">
        <v>242241</v>
      </c>
      <c r="D37" s="86">
        <v>378194</v>
      </c>
      <c r="E37" s="86">
        <v>495484</v>
      </c>
      <c r="F37" s="86">
        <v>677329</v>
      </c>
      <c r="G37" s="86">
        <v>775852</v>
      </c>
      <c r="H37" s="45">
        <f t="shared" si="3"/>
        <v>49.67</v>
      </c>
      <c r="I37" s="45">
        <f t="shared" si="3"/>
        <v>56.89</v>
      </c>
    </row>
    <row r="38" spans="1:9" ht="15" customHeight="1">
      <c r="B38" s="45" t="s">
        <v>22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45">
        <f t="shared" si="3"/>
        <v>0</v>
      </c>
      <c r="I38" s="45">
        <f t="shared" si="3"/>
        <v>0</v>
      </c>
    </row>
    <row r="39" spans="1:9" ht="15" customHeight="1">
      <c r="B39" s="45" t="s">
        <v>27</v>
      </c>
      <c r="C39" s="86">
        <v>0</v>
      </c>
      <c r="D39" s="86">
        <v>0</v>
      </c>
      <c r="E39" s="86">
        <v>0</v>
      </c>
      <c r="F39" s="86">
        <v>35383</v>
      </c>
      <c r="G39" s="86">
        <v>16648</v>
      </c>
      <c r="H39" s="45">
        <f t="shared" si="3"/>
        <v>2.59</v>
      </c>
      <c r="I39" s="45">
        <f t="shared" si="3"/>
        <v>1.22</v>
      </c>
    </row>
    <row r="40" spans="1:9" ht="15" customHeight="1">
      <c r="B40" s="45" t="s">
        <v>11</v>
      </c>
      <c r="C40" s="86">
        <v>1245771</v>
      </c>
      <c r="D40" s="86">
        <v>1440917</v>
      </c>
      <c r="E40" s="86">
        <v>1775830</v>
      </c>
      <c r="F40" s="86">
        <v>1796718</v>
      </c>
      <c r="G40" s="86">
        <v>1637544</v>
      </c>
      <c r="H40" s="45">
        <f t="shared" si="3"/>
        <v>131.75</v>
      </c>
      <c r="I40" s="45">
        <f t="shared" si="3"/>
        <v>120.08</v>
      </c>
    </row>
    <row r="41" spans="1:9" ht="15.75" customHeight="1" thickBot="1">
      <c r="B41" s="67" t="s">
        <v>69</v>
      </c>
      <c r="C41" s="66">
        <f>SUM(C36:C40)</f>
        <v>1630841</v>
      </c>
      <c r="D41" s="66">
        <f>SUM(D36:D40)</f>
        <v>1965782</v>
      </c>
      <c r="E41" s="66">
        <f>SUM(E36:E40)</f>
        <v>2409893</v>
      </c>
      <c r="F41" s="66">
        <f>SUM(F36:F40)</f>
        <v>2636714</v>
      </c>
      <c r="G41" s="66">
        <f>SUM(G36:G40)</f>
        <v>2551598</v>
      </c>
      <c r="H41" s="68">
        <f t="shared" si="3"/>
        <v>193.35</v>
      </c>
      <c r="I41" s="68">
        <f t="shared" si="3"/>
        <v>187.11</v>
      </c>
    </row>
    <row r="42" spans="1:9" ht="15.75" customHeight="1"/>
    <row r="44" spans="1:9" ht="17.25" customHeight="1">
      <c r="A44" s="56" t="s">
        <v>13</v>
      </c>
      <c r="C44" s="69"/>
      <c r="D44" s="69"/>
      <c r="E44" s="69"/>
      <c r="F44" s="69"/>
      <c r="G44" s="69"/>
      <c r="H44" s="70"/>
      <c r="I44" s="70"/>
    </row>
    <row r="45" spans="1:9" ht="17.25" customHeight="1">
      <c r="A45" s="59" t="s">
        <v>35</v>
      </c>
      <c r="H45" s="54"/>
      <c r="I45" s="54"/>
    </row>
    <row r="46" spans="1:9" ht="17.25" customHeight="1">
      <c r="A46" s="45" t="s">
        <v>40</v>
      </c>
      <c r="C46" s="87">
        <v>42369</v>
      </c>
      <c r="D46" s="87">
        <v>42735</v>
      </c>
      <c r="E46" s="87">
        <v>43100</v>
      </c>
      <c r="F46" s="87">
        <v>43465</v>
      </c>
      <c r="G46" s="87">
        <v>43830</v>
      </c>
      <c r="H46" s="70"/>
      <c r="I46" s="54"/>
    </row>
    <row r="47" spans="1:9" ht="15" customHeight="1">
      <c r="B47" s="71" t="s">
        <v>10</v>
      </c>
      <c r="C47" s="86">
        <v>4377506</v>
      </c>
      <c r="D47" s="86">
        <v>4388559</v>
      </c>
      <c r="E47" s="86">
        <v>4417778</v>
      </c>
      <c r="F47" s="86">
        <v>4478781</v>
      </c>
      <c r="G47" s="86">
        <v>4603704</v>
      </c>
    </row>
    <row r="48" spans="1:9" ht="15" customHeight="1">
      <c r="B48" s="71" t="s">
        <v>37</v>
      </c>
      <c r="C48" s="86">
        <v>6207882</v>
      </c>
      <c r="D48" s="86">
        <v>6279322</v>
      </c>
      <c r="E48" s="86">
        <v>6489297</v>
      </c>
      <c r="F48" s="86">
        <v>6189615</v>
      </c>
      <c r="G48" s="86">
        <v>6562963</v>
      </c>
    </row>
    <row r="49" spans="1:9" ht="15" customHeight="1">
      <c r="B49" s="71" t="s">
        <v>2</v>
      </c>
      <c r="C49" s="45">
        <f>+C48-C47</f>
        <v>1830376</v>
      </c>
      <c r="D49" s="45">
        <f>+D48-D47</f>
        <v>1890763</v>
      </c>
      <c r="E49" s="45">
        <f>+E48-E47</f>
        <v>2071519</v>
      </c>
      <c r="F49" s="45">
        <f>+F48-F47</f>
        <v>1710834</v>
      </c>
      <c r="G49" s="45">
        <f>+G48-G47</f>
        <v>1959259</v>
      </c>
      <c r="H49" s="72">
        <f>ROUND(F49/$G$75,2)</f>
        <v>125.46</v>
      </c>
      <c r="I49" s="72">
        <f>ROUND(G49/$G$75,2)</f>
        <v>143.66999999999999</v>
      </c>
    </row>
    <row r="50" spans="1:9" ht="15" customHeight="1">
      <c r="A50" s="62"/>
      <c r="B50" s="45" t="s">
        <v>28</v>
      </c>
      <c r="C50" s="73">
        <f>+C47/C48</f>
        <v>0.70515290078000836</v>
      </c>
      <c r="D50" s="73">
        <f>+D47/D48</f>
        <v>0.69889058086207401</v>
      </c>
      <c r="E50" s="73">
        <f>+E47/E48</f>
        <v>0.68077913524377143</v>
      </c>
      <c r="F50" s="73">
        <f>+F47/F48</f>
        <v>0.72359605565128038</v>
      </c>
      <c r="G50" s="73">
        <f>+G47/G48</f>
        <v>0.70146730981113259</v>
      </c>
      <c r="H50" s="74"/>
      <c r="I50" s="74"/>
    </row>
    <row r="51" spans="1:9" ht="15" customHeight="1">
      <c r="A51" s="59" t="s">
        <v>21</v>
      </c>
    </row>
    <row r="52" spans="1:9" ht="17.25" customHeight="1">
      <c r="A52" s="45" t="s">
        <v>40</v>
      </c>
      <c r="C52" s="87">
        <v>42552</v>
      </c>
      <c r="D52" s="87">
        <v>42917</v>
      </c>
      <c r="E52" s="87">
        <v>43282</v>
      </c>
      <c r="F52" s="87">
        <v>43646</v>
      </c>
      <c r="G52" s="87">
        <v>44012</v>
      </c>
      <c r="H52" s="70"/>
      <c r="I52" s="54"/>
    </row>
    <row r="53" spans="1:9" ht="15" customHeight="1">
      <c r="B53" s="71" t="s">
        <v>10</v>
      </c>
      <c r="C53" s="86"/>
      <c r="D53" s="86"/>
      <c r="E53" s="86"/>
      <c r="F53" s="86"/>
      <c r="G53" s="86">
        <v>9488</v>
      </c>
    </row>
    <row r="54" spans="1:9" ht="15" customHeight="1">
      <c r="B54" s="71" t="s">
        <v>37</v>
      </c>
      <c r="C54" s="86">
        <v>229189</v>
      </c>
      <c r="D54" s="86">
        <v>422203</v>
      </c>
      <c r="E54" s="86">
        <v>711084</v>
      </c>
      <c r="F54" s="86">
        <v>1316184</v>
      </c>
      <c r="G54" s="86">
        <v>1318812</v>
      </c>
    </row>
    <row r="55" spans="1:9" ht="15" customHeight="1">
      <c r="B55" s="71" t="s">
        <v>14</v>
      </c>
      <c r="C55" s="61">
        <f>+C54-C53</f>
        <v>229189</v>
      </c>
      <c r="D55" s="61">
        <f>+D54-D53</f>
        <v>422203</v>
      </c>
      <c r="E55" s="61">
        <f>+E54-E53</f>
        <v>711084</v>
      </c>
      <c r="F55" s="61">
        <f>+F54-F53</f>
        <v>1316184</v>
      </c>
      <c r="G55" s="61">
        <f>+G54-G53</f>
        <v>1309324</v>
      </c>
      <c r="H55" s="72">
        <f>ROUND(F55/$G$75,2)</f>
        <v>96.52</v>
      </c>
      <c r="I55" s="72">
        <f>ROUND(G55/$G$75,2)</f>
        <v>96.01</v>
      </c>
    </row>
    <row r="56" spans="1:9" ht="15" customHeight="1">
      <c r="A56" s="62"/>
      <c r="B56" s="45" t="s">
        <v>28</v>
      </c>
      <c r="C56" s="73">
        <f>+C53/C54</f>
        <v>0</v>
      </c>
      <c r="D56" s="73">
        <f>+D53/D54</f>
        <v>0</v>
      </c>
      <c r="E56" s="73">
        <f>+E53/E54</f>
        <v>0</v>
      </c>
      <c r="F56" s="73">
        <f>+F53/F54</f>
        <v>0</v>
      </c>
      <c r="G56" s="73">
        <f>+G53/G54</f>
        <v>7.1943537062143809E-3</v>
      </c>
      <c r="H56" s="74"/>
      <c r="I56" s="74"/>
    </row>
    <row r="57" spans="1:9" ht="15" customHeight="1">
      <c r="A57" s="46" t="s">
        <v>81</v>
      </c>
    </row>
    <row r="58" spans="1:9" ht="15" customHeight="1">
      <c r="B58" s="71" t="s">
        <v>10</v>
      </c>
      <c r="C58" s="45">
        <f t="shared" ref="C58:E59" si="4">+C47+C53</f>
        <v>4377506</v>
      </c>
      <c r="D58" s="45">
        <f t="shared" si="4"/>
        <v>4388559</v>
      </c>
      <c r="E58" s="45">
        <f t="shared" si="4"/>
        <v>4417778</v>
      </c>
      <c r="F58" s="45">
        <f>+F47+F53</f>
        <v>4478781</v>
      </c>
      <c r="G58" s="45">
        <f>+G47+G53</f>
        <v>4613192</v>
      </c>
    </row>
    <row r="59" spans="1:9" ht="15" customHeight="1">
      <c r="B59" s="71" t="s">
        <v>37</v>
      </c>
      <c r="C59" s="45">
        <f t="shared" si="4"/>
        <v>6437071</v>
      </c>
      <c r="D59" s="45">
        <f t="shared" si="4"/>
        <v>6701525</v>
      </c>
      <c r="E59" s="45">
        <f t="shared" si="4"/>
        <v>7200381</v>
      </c>
      <c r="F59" s="45">
        <f>+F48+F54</f>
        <v>7505799</v>
      </c>
      <c r="G59" s="45">
        <f>+G48+G54</f>
        <v>7881775</v>
      </c>
    </row>
    <row r="60" spans="1:9" ht="15" customHeight="1">
      <c r="B60" s="71" t="s">
        <v>14</v>
      </c>
      <c r="C60" s="45">
        <f>+C59-C58</f>
        <v>2059565</v>
      </c>
      <c r="D60" s="45">
        <f>+D59-D58</f>
        <v>2312966</v>
      </c>
      <c r="E60" s="45">
        <f>+E59-E58</f>
        <v>2782603</v>
      </c>
      <c r="F60" s="45">
        <f>+F59-F58</f>
        <v>3027018</v>
      </c>
      <c r="G60" s="45">
        <f>+G59-G58</f>
        <v>3268583</v>
      </c>
      <c r="H60" s="72">
        <f>ROUND(F60/$G$75,2)</f>
        <v>221.97</v>
      </c>
      <c r="I60" s="72">
        <f>ROUND(G60/$G$75,2)</f>
        <v>239.68</v>
      </c>
    </row>
    <row r="61" spans="1:9" ht="15" customHeight="1">
      <c r="B61" s="45" t="s">
        <v>28</v>
      </c>
      <c r="C61" s="73">
        <f>+C58/C59</f>
        <v>0.6800462508491828</v>
      </c>
      <c r="D61" s="73">
        <f>+D58/D59</f>
        <v>0.65485975207135694</v>
      </c>
      <c r="E61" s="73">
        <f>+E58/E59</f>
        <v>0.61354781087278576</v>
      </c>
      <c r="F61" s="73">
        <f>+F58/F59</f>
        <v>0.59670942427315199</v>
      </c>
      <c r="G61" s="73">
        <f>+G58/G59</f>
        <v>0.58529861611121858</v>
      </c>
      <c r="H61" s="74"/>
      <c r="I61" s="74"/>
    </row>
    <row r="63" spans="1:9" ht="15" customHeight="1">
      <c r="A63" s="61"/>
      <c r="C63" s="61"/>
      <c r="D63" s="61"/>
      <c r="E63" s="61"/>
      <c r="F63" s="61"/>
      <c r="G63" s="61"/>
    </row>
    <row r="64" spans="1:9" ht="15" customHeight="1">
      <c r="A64" s="75" t="s">
        <v>129</v>
      </c>
      <c r="B64" s="61"/>
    </row>
    <row r="65" spans="1:9" ht="15" customHeight="1">
      <c r="A65" s="76" t="s">
        <v>73</v>
      </c>
      <c r="B65" s="61"/>
      <c r="C65" s="86">
        <v>23168895</v>
      </c>
      <c r="D65" s="86">
        <v>21599332</v>
      </c>
      <c r="E65" s="86">
        <v>20174332</v>
      </c>
      <c r="F65" s="86">
        <v>18714332</v>
      </c>
      <c r="G65" s="86">
        <v>17214332</v>
      </c>
    </row>
    <row r="66" spans="1:9" ht="15" customHeight="1">
      <c r="A66" s="76" t="s">
        <v>74</v>
      </c>
      <c r="B66" s="61"/>
      <c r="C66" s="86">
        <v>3575000</v>
      </c>
      <c r="D66" s="86">
        <v>3575000</v>
      </c>
      <c r="E66" s="86">
        <v>3575000</v>
      </c>
      <c r="F66" s="86">
        <v>3575000</v>
      </c>
      <c r="G66" s="86">
        <v>3575000</v>
      </c>
    </row>
    <row r="67" spans="1:9" ht="15" customHeight="1">
      <c r="A67" s="76" t="s">
        <v>75</v>
      </c>
      <c r="B67" s="61"/>
      <c r="C67" s="86">
        <v>0</v>
      </c>
      <c r="D67" s="86"/>
      <c r="E67" s="86"/>
      <c r="F67" s="86"/>
      <c r="G67" s="86"/>
    </row>
    <row r="68" spans="1:9" ht="15" customHeight="1">
      <c r="A68" s="77" t="s">
        <v>76</v>
      </c>
      <c r="B68" s="64"/>
      <c r="C68" s="78">
        <f>SUM(C64:C67)</f>
        <v>26743895</v>
      </c>
      <c r="D68" s="78">
        <f>SUM(D64:D67)</f>
        <v>25174332</v>
      </c>
      <c r="E68" s="78">
        <f>SUM(E64:E67)</f>
        <v>23749332</v>
      </c>
      <c r="F68" s="78">
        <f>SUM(F64:F67)</f>
        <v>22289332</v>
      </c>
      <c r="G68" s="78">
        <f>SUM(G64:G67)</f>
        <v>20789332</v>
      </c>
      <c r="H68" s="72">
        <f t="shared" ref="H68:I73" si="5">ROUND(F68/$G$75,2)</f>
        <v>1634.47</v>
      </c>
      <c r="I68" s="72">
        <f t="shared" si="5"/>
        <v>1524.48</v>
      </c>
    </row>
    <row r="69" spans="1:9" ht="15" customHeight="1">
      <c r="A69" s="61" t="s">
        <v>77</v>
      </c>
      <c r="B69" s="61"/>
      <c r="C69" s="86">
        <v>20097</v>
      </c>
      <c r="D69" s="86">
        <v>17379</v>
      </c>
      <c r="E69" s="86">
        <v>16808</v>
      </c>
      <c r="F69" s="86">
        <v>6475</v>
      </c>
      <c r="G69" s="86">
        <v>7200</v>
      </c>
      <c r="H69" s="72">
        <f t="shared" si="5"/>
        <v>0.47</v>
      </c>
      <c r="I69" s="72">
        <f t="shared" si="5"/>
        <v>0.53</v>
      </c>
    </row>
    <row r="70" spans="1:9" ht="15" customHeight="1">
      <c r="A70" s="61" t="s">
        <v>78</v>
      </c>
      <c r="B70" s="61"/>
      <c r="C70" s="86"/>
      <c r="D70" s="86"/>
      <c r="E70" s="86"/>
      <c r="F70" s="86"/>
      <c r="G70" s="86"/>
      <c r="H70" s="72">
        <f t="shared" si="5"/>
        <v>0</v>
      </c>
      <c r="I70" s="72">
        <f t="shared" si="5"/>
        <v>0</v>
      </c>
    </row>
    <row r="71" spans="1:9" ht="15" customHeight="1">
      <c r="A71" s="61" t="s">
        <v>79</v>
      </c>
      <c r="B71" s="61"/>
      <c r="C71" s="86"/>
      <c r="D71" s="86"/>
      <c r="E71" s="86"/>
      <c r="F71" s="86"/>
      <c r="G71" s="86"/>
      <c r="H71" s="72">
        <f t="shared" si="5"/>
        <v>0</v>
      </c>
      <c r="I71" s="72">
        <f t="shared" si="5"/>
        <v>0</v>
      </c>
    </row>
    <row r="72" spans="1:9" ht="15" customHeight="1">
      <c r="A72" s="61" t="s">
        <v>80</v>
      </c>
      <c r="B72" s="61"/>
      <c r="C72" s="86"/>
      <c r="D72" s="86"/>
      <c r="E72" s="86"/>
      <c r="F72" s="86"/>
      <c r="G72" s="86"/>
      <c r="H72" s="72">
        <f t="shared" si="5"/>
        <v>0</v>
      </c>
      <c r="I72" s="72">
        <f t="shared" si="5"/>
        <v>0</v>
      </c>
    </row>
    <row r="73" spans="1:9" ht="31.5" customHeight="1" thickBot="1">
      <c r="A73" s="61"/>
      <c r="B73" s="79" t="s">
        <v>132</v>
      </c>
      <c r="C73" s="80">
        <f>SUM(C68:C72)</f>
        <v>26763992</v>
      </c>
      <c r="D73" s="80">
        <f>SUM(D68:D72)</f>
        <v>25191711</v>
      </c>
      <c r="E73" s="80">
        <f>SUM(E68:E72)</f>
        <v>23766140</v>
      </c>
      <c r="F73" s="80">
        <f>SUM(F68:F72)</f>
        <v>22295807</v>
      </c>
      <c r="G73" s="80">
        <f>SUM(G68:G72)</f>
        <v>20796532</v>
      </c>
      <c r="H73" s="72">
        <f t="shared" si="5"/>
        <v>1634.95</v>
      </c>
      <c r="I73" s="72">
        <f t="shared" si="5"/>
        <v>1525.01</v>
      </c>
    </row>
    <row r="74" spans="1:9" ht="15.75" customHeight="1" thickTop="1"/>
    <row r="75" spans="1:9" ht="15" customHeight="1">
      <c r="A75" s="56" t="s">
        <v>130</v>
      </c>
      <c r="B75" s="81"/>
      <c r="C75" s="86">
        <v>13663</v>
      </c>
      <c r="D75" s="86">
        <v>13695</v>
      </c>
      <c r="E75" s="86">
        <v>13703</v>
      </c>
      <c r="F75" s="86">
        <v>13637</v>
      </c>
      <c r="G75" s="86">
        <v>13637</v>
      </c>
    </row>
    <row r="77" spans="1:9" ht="15" customHeight="1">
      <c r="A77" s="56" t="s">
        <v>131</v>
      </c>
    </row>
    <row r="78" spans="1:9" ht="15" customHeight="1">
      <c r="A78" s="45" t="s">
        <v>25</v>
      </c>
      <c r="C78" s="88" t="s">
        <v>166</v>
      </c>
    </row>
    <row r="79" spans="1:9" ht="15" customHeight="1">
      <c r="A79" s="45" t="s">
        <v>15</v>
      </c>
      <c r="C79" s="88" t="s">
        <v>167</v>
      </c>
    </row>
    <row r="85" spans="1:7" ht="15" customHeight="1">
      <c r="A85" s="82" t="s">
        <v>4</v>
      </c>
      <c r="B85" s="82">
        <v>10</v>
      </c>
      <c r="C85" s="82"/>
      <c r="D85" s="82"/>
      <c r="E85" s="82"/>
      <c r="F85" s="82"/>
      <c r="G85" s="82"/>
    </row>
    <row r="86" spans="1:7" ht="17.25" customHeight="1">
      <c r="A86" s="82" t="s">
        <v>12</v>
      </c>
      <c r="B86" s="83">
        <v>2</v>
      </c>
      <c r="C86" s="84">
        <f>+C5</f>
        <v>2016</v>
      </c>
      <c r="D86" s="84">
        <f>+D5</f>
        <v>2017</v>
      </c>
      <c r="E86" s="84">
        <f>+E5</f>
        <v>2018</v>
      </c>
      <c r="F86" s="84">
        <f>+F5</f>
        <v>2019</v>
      </c>
      <c r="G86" s="84">
        <f>+G5</f>
        <v>2020</v>
      </c>
    </row>
    <row r="87" spans="1:7" ht="15" customHeight="1">
      <c r="A87" s="82"/>
      <c r="B87" s="83" t="str">
        <f>INDEX(B10:B18,B86)</f>
        <v>Licenses &amp; Permits</v>
      </c>
      <c r="C87" s="82">
        <f>INDEX(C$10:C$18,$B$86)</f>
        <v>226743</v>
      </c>
      <c r="D87" s="82">
        <f>INDEX(D$10:D$18,$B$86)</f>
        <v>198915</v>
      </c>
      <c r="E87" s="82">
        <f>INDEX(E$10:E$18,$B$86)</f>
        <v>276693</v>
      </c>
      <c r="F87" s="82">
        <f>INDEX(F$10:F$18,$B$86)</f>
        <v>708501</v>
      </c>
      <c r="G87" s="82">
        <f>INDEX(G$10:G$18,$B$86)</f>
        <v>646325</v>
      </c>
    </row>
    <row r="88" spans="1:7" ht="15" customHeight="1">
      <c r="A88" s="82" t="s">
        <v>23</v>
      </c>
      <c r="B88" s="83">
        <v>5</v>
      </c>
      <c r="C88" s="82"/>
      <c r="D88" s="82"/>
      <c r="E88" s="82"/>
      <c r="F88" s="82"/>
      <c r="G88" s="82"/>
    </row>
    <row r="89" spans="1:7" ht="15" customHeight="1">
      <c r="A89" s="82"/>
      <c r="B89" s="83" t="str">
        <f t="shared" ref="B89:G89" si="6">INDEX(B$21:B$31,$B$88)</f>
        <v>Other Public Works</v>
      </c>
      <c r="C89" s="82">
        <f t="shared" si="6"/>
        <v>138196</v>
      </c>
      <c r="D89" s="82">
        <f t="shared" si="6"/>
        <v>137537</v>
      </c>
      <c r="E89" s="82">
        <f t="shared" si="6"/>
        <v>134575</v>
      </c>
      <c r="F89" s="82">
        <f t="shared" si="6"/>
        <v>187718</v>
      </c>
      <c r="G89" s="82">
        <f t="shared" si="6"/>
        <v>270070</v>
      </c>
    </row>
  </sheetData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3" max="8" man="1"/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85" workbookViewId="0">
      <selection activeCell="G7" sqref="G7"/>
    </sheetView>
  </sheetViews>
  <sheetFormatPr defaultColWidth="13" defaultRowHeight="15" customHeight="1"/>
  <cols>
    <col min="1" max="1" width="13" customWidth="1"/>
    <col min="2" max="5" width="13.6640625" customWidth="1"/>
    <col min="6" max="6" width="20.33203125" customWidth="1"/>
    <col min="7" max="8" width="12.5546875" customWidth="1"/>
    <col min="9" max="9" width="9.6640625" customWidth="1"/>
    <col min="10" max="10" width="20" customWidth="1"/>
  </cols>
  <sheetData>
    <row r="1" spans="1:10" ht="17.25" customHeight="1">
      <c r="A1" s="8" t="str">
        <f>CONCATENATE("CITIZEN'S GUIDE TO LOCAL UNIT FINANCES - ",'Data Input'!C2," (",'Data Input'!C3,")")</f>
        <v>CITIZEN'S GUIDE TO LOCAL UNIT FINANCES - LEONI TOWNSHIP (381070)</v>
      </c>
      <c r="E1" s="6"/>
      <c r="J1" s="7" t="s">
        <v>36</v>
      </c>
    </row>
    <row r="2" spans="1:10" ht="15" customHeight="1">
      <c r="A2" t="s">
        <v>33</v>
      </c>
      <c r="F2" t="s">
        <v>17</v>
      </c>
    </row>
    <row r="3" spans="1:10" ht="34.5" customHeight="1">
      <c r="F3" s="11"/>
      <c r="G3" s="12">
        <f>+'Data Input'!F5</f>
        <v>2019</v>
      </c>
      <c r="H3" s="12">
        <f>+'Data Input'!G5</f>
        <v>2020</v>
      </c>
      <c r="I3" s="12" t="s">
        <v>32</v>
      </c>
      <c r="J3" s="13"/>
    </row>
    <row r="4" spans="1:10" ht="15" customHeight="1">
      <c r="F4" s="14" t="str">
        <f>'Data Input'!B10</f>
        <v>Taxes</v>
      </c>
      <c r="G4" s="9">
        <f>+'Data Input'!F10</f>
        <v>1003546</v>
      </c>
      <c r="H4" s="9">
        <f>+'Data Input'!G10</f>
        <v>1066454</v>
      </c>
      <c r="I4" s="29">
        <f t="shared" ref="I4:I13" si="0">IF(G4=0,"N/A",(H4-G4)/G4)</f>
        <v>6.2685716449470172E-2</v>
      </c>
      <c r="J4" s="17"/>
    </row>
    <row r="5" spans="1:10" ht="15" customHeight="1">
      <c r="F5" s="14" t="str">
        <f>'Data Input'!B11</f>
        <v>Licenses &amp; Permits</v>
      </c>
      <c r="G5">
        <f>+'Data Input'!F11</f>
        <v>708501</v>
      </c>
      <c r="H5">
        <f>+'Data Input'!G11</f>
        <v>646325</v>
      </c>
      <c r="I5" s="29">
        <f t="shared" si="0"/>
        <v>-8.7757109728850063E-2</v>
      </c>
      <c r="J5" s="17"/>
    </row>
    <row r="6" spans="1:10" ht="15" customHeight="1">
      <c r="F6" s="14" t="str">
        <f>'Data Input'!B12</f>
        <v>Federal Government</v>
      </c>
      <c r="G6">
        <f>+'Data Input'!F12</f>
        <v>0</v>
      </c>
      <c r="H6">
        <f>+'Data Input'!G12</f>
        <v>0</v>
      </c>
      <c r="I6" s="29" t="str">
        <f t="shared" si="0"/>
        <v>N/A</v>
      </c>
      <c r="J6" s="17"/>
    </row>
    <row r="7" spans="1:10" ht="15" customHeight="1">
      <c r="F7" s="14" t="str">
        <f>'Data Input'!B13</f>
        <v>State Government</v>
      </c>
      <c r="G7">
        <f>+'Data Input'!F13</f>
        <v>1268589</v>
      </c>
      <c r="H7">
        <f>+'Data Input'!G13</f>
        <v>1257148</v>
      </c>
      <c r="I7" s="29">
        <f t="shared" si="0"/>
        <v>-9.0186813853817115E-3</v>
      </c>
      <c r="J7" s="17"/>
    </row>
    <row r="8" spans="1:10" ht="15" customHeight="1">
      <c r="F8" s="14" t="str">
        <f>'Data Input'!B14</f>
        <v>Local Contributions</v>
      </c>
      <c r="G8">
        <f>+'Data Input'!F14</f>
        <v>0</v>
      </c>
      <c r="H8">
        <f>+'Data Input'!G14</f>
        <v>0</v>
      </c>
      <c r="I8" s="29" t="str">
        <f t="shared" si="0"/>
        <v>N/A</v>
      </c>
      <c r="J8" s="17"/>
    </row>
    <row r="9" spans="1:10" ht="15" customHeight="1">
      <c r="F9" s="14" t="str">
        <f>'Data Input'!B15</f>
        <v>Charges for Services</v>
      </c>
      <c r="G9">
        <f>+'Data Input'!F15</f>
        <v>59758</v>
      </c>
      <c r="H9">
        <f>+'Data Input'!G15</f>
        <v>75041</v>
      </c>
      <c r="I9" s="29">
        <f t="shared" si="0"/>
        <v>0.25574818434351887</v>
      </c>
      <c r="J9" s="17"/>
    </row>
    <row r="10" spans="1:10" ht="15" customHeight="1">
      <c r="F10" s="14" t="str">
        <f>'Data Input'!B16</f>
        <v>Fines &amp; Forfeitures</v>
      </c>
      <c r="G10">
        <f>+'Data Input'!F16</f>
        <v>29867</v>
      </c>
      <c r="H10">
        <f>+'Data Input'!G16</f>
        <v>20839</v>
      </c>
      <c r="I10" s="29">
        <f t="shared" si="0"/>
        <v>-0.3022734121270968</v>
      </c>
      <c r="J10" s="17"/>
    </row>
    <row r="11" spans="1:10" ht="15" customHeight="1">
      <c r="F11" s="14" t="str">
        <f>'Data Input'!B17</f>
        <v>Interest &amp; Rents</v>
      </c>
      <c r="G11">
        <f>+'Data Input'!F17</f>
        <v>25454</v>
      </c>
      <c r="H11">
        <f>+'Data Input'!G17</f>
        <v>21033</v>
      </c>
      <c r="I11" s="29">
        <f t="shared" si="0"/>
        <v>-0.17368586469710065</v>
      </c>
      <c r="J11" s="17"/>
    </row>
    <row r="12" spans="1:10" ht="15" customHeight="1">
      <c r="F12" s="14" t="str">
        <f>'Data Input'!B18</f>
        <v>Other Revenues</v>
      </c>
      <c r="G12" s="10">
        <f>+'Data Input'!F18</f>
        <v>1039529</v>
      </c>
      <c r="H12" s="10">
        <f>+'Data Input'!G18</f>
        <v>1014630</v>
      </c>
      <c r="I12" s="29">
        <f t="shared" si="0"/>
        <v>-2.3952193733892947E-2</v>
      </c>
      <c r="J12" s="17"/>
    </row>
    <row r="13" spans="1:10" ht="17.25" customHeight="1">
      <c r="F13" s="18" t="s">
        <v>70</v>
      </c>
      <c r="G13" s="16">
        <f>SUM(G4:G12)</f>
        <v>4135244</v>
      </c>
      <c r="H13" s="16">
        <f>SUM(H4:H12)</f>
        <v>4101470</v>
      </c>
      <c r="I13" s="29">
        <f t="shared" si="0"/>
        <v>-8.1673536071873876E-3</v>
      </c>
      <c r="J13" s="17"/>
    </row>
    <row r="14" spans="1:10" ht="17.25" customHeight="1">
      <c r="F14" s="18"/>
      <c r="I14" s="26"/>
      <c r="J14" s="17"/>
    </row>
    <row r="15" spans="1:10" ht="15" customHeight="1">
      <c r="F15" s="18"/>
      <c r="J15" s="17"/>
    </row>
    <row r="16" spans="1:10" ht="15" customHeight="1">
      <c r="F16" s="18"/>
      <c r="J16" s="17"/>
    </row>
    <row r="17" spans="1:10" ht="15" customHeight="1">
      <c r="F17" s="15"/>
      <c r="G17" s="19"/>
      <c r="H17" s="19"/>
      <c r="I17" s="19"/>
      <c r="J17" s="20"/>
    </row>
    <row r="18" spans="1:10" ht="15" customHeight="1">
      <c r="A18" t="s">
        <v>29</v>
      </c>
      <c r="F18" t="s">
        <v>19</v>
      </c>
    </row>
    <row r="35" spans="1:12" ht="15" customHeight="1">
      <c r="A35" s="90" t="s">
        <v>18</v>
      </c>
      <c r="B35" s="91"/>
      <c r="C35" s="91"/>
      <c r="D35" s="91"/>
      <c r="E35" s="91"/>
      <c r="F35" s="91"/>
      <c r="G35" s="91"/>
      <c r="H35" s="91"/>
      <c r="I35" s="91"/>
      <c r="J35" s="92"/>
      <c r="K35" s="28"/>
      <c r="L35" s="28"/>
    </row>
    <row r="36" spans="1:12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95"/>
      <c r="K36" s="28"/>
      <c r="L36" s="28"/>
    </row>
    <row r="37" spans="1:12" ht="15" customHeight="1">
      <c r="A37" s="96"/>
      <c r="B37" s="97"/>
      <c r="C37" s="97"/>
      <c r="D37" s="97"/>
      <c r="E37" s="97"/>
      <c r="F37" s="97"/>
      <c r="G37" s="97"/>
      <c r="H37" s="97"/>
      <c r="I37" s="97"/>
      <c r="J37" s="98"/>
      <c r="K37" s="28"/>
      <c r="L37" s="28"/>
    </row>
    <row r="38" spans="1:12" ht="15" customHeight="1">
      <c r="A38" t="str">
        <f>CONCATENATE("For more information on our unit's finances, contact ",'Data Input'!$C$78," at ",'Data Input'!$C$79,".")</f>
        <v>For more information on our unit's finances, contact CINDY NORRIS at (517)936-2290.</v>
      </c>
    </row>
  </sheetData>
  <sheetProtection algorithmName="SHA-512" hashValue="NYwVocvZTqFGwWevfGMM5LPIvh2BqRd+PbvpP1qhc3UNZ3AyJsWeofFaxK0GVZLlSDN8qBLNLaNM4ppfiVjrcA==" saltValue="LxrU6Ee0+Udwf2fNPXefgQ==" spinCount="100000" sheet="1" objects="1" scenarios="1" selectLockedCells="1" sort="0" autoFilter="0" pivotTables="0" selectUnlockedCells="1"/>
  <mergeCells count="1">
    <mergeCell ref="A35:J37"/>
  </mergeCells>
  <printOptions horizontalCentered="1"/>
  <pageMargins left="0.2" right="0.2" top="0.5" bottom="0.5" header="0.3" footer="0.3"/>
  <pageSetup scale="8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5</xdr:col>
                    <xdr:colOff>1181100</xdr:colOff>
                    <xdr:row>18</xdr:row>
                    <xdr:rowOff>129540</xdr:rowOff>
                  </from>
                  <to>
                    <xdr:col>7</xdr:col>
                    <xdr:colOff>792480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85" zoomScaleNormal="85" workbookViewId="0">
      <selection activeCell="H8" sqref="H8"/>
    </sheetView>
  </sheetViews>
  <sheetFormatPr defaultColWidth="13" defaultRowHeight="15" customHeight="1"/>
  <cols>
    <col min="1" max="1" width="11" customWidth="1"/>
    <col min="2" max="3" width="13.6640625" customWidth="1"/>
    <col min="4" max="4" width="13" customWidth="1"/>
    <col min="5" max="5" width="13.6640625" customWidth="1"/>
    <col min="6" max="6" width="31.33203125" customWidth="1"/>
    <col min="7" max="8" width="13.5546875" customWidth="1"/>
    <col min="9" max="9" width="10.109375" customWidth="1"/>
    <col min="10" max="10" width="14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LEONI TOWNSHIP (381070)</v>
      </c>
      <c r="J1" s="7" t="s">
        <v>31</v>
      </c>
    </row>
    <row r="2" spans="1:10" ht="15" customHeight="1">
      <c r="A2" t="s">
        <v>38</v>
      </c>
      <c r="F2" t="s">
        <v>17</v>
      </c>
    </row>
    <row r="3" spans="1:10" ht="32.25" customHeight="1">
      <c r="F3" s="11"/>
      <c r="G3" s="12">
        <f>+'Data Input'!F5</f>
        <v>2019</v>
      </c>
      <c r="H3" s="12">
        <f>+'Data Input'!G5</f>
        <v>2020</v>
      </c>
      <c r="I3" s="12" t="s">
        <v>32</v>
      </c>
      <c r="J3" s="13"/>
    </row>
    <row r="4" spans="1:10" ht="15" customHeight="1">
      <c r="F4" s="18" t="str">
        <f>'Data Input'!B21</f>
        <v>General Government</v>
      </c>
      <c r="G4" s="21">
        <f>+'Data Input'!F21</f>
        <v>598338</v>
      </c>
      <c r="H4" s="21">
        <f>+'Data Input'!G21</f>
        <v>702217</v>
      </c>
      <c r="I4" s="29">
        <f t="shared" ref="I4:I14" si="0">IF(G4=0,"N/A",(H4-G4)/G4)</f>
        <v>0.1736125734952485</v>
      </c>
      <c r="J4" s="17"/>
    </row>
    <row r="5" spans="1:10" ht="15" customHeight="1">
      <c r="F5" s="18" t="str">
        <f>'Data Input'!B22</f>
        <v>Police &amp; Fire</v>
      </c>
      <c r="G5">
        <f>+'Data Input'!F22</f>
        <v>1811749</v>
      </c>
      <c r="H5">
        <f>+'Data Input'!G22</f>
        <v>2023591</v>
      </c>
      <c r="I5" s="29">
        <f t="shared" si="0"/>
        <v>0.11692679283940546</v>
      </c>
      <c r="J5" s="17"/>
    </row>
    <row r="6" spans="1:10" ht="15" customHeight="1">
      <c r="F6" s="18" t="str">
        <f>'Data Input'!B23</f>
        <v>Other Public Safety</v>
      </c>
      <c r="G6">
        <f>+'Data Input'!F23</f>
        <v>142379</v>
      </c>
      <c r="H6">
        <f>+'Data Input'!G23</f>
        <v>153767</v>
      </c>
      <c r="I6" s="29">
        <f t="shared" si="0"/>
        <v>7.998370546218192E-2</v>
      </c>
      <c r="J6" s="17"/>
    </row>
    <row r="7" spans="1:10" ht="15" customHeight="1">
      <c r="F7" s="18" t="str">
        <f>'Data Input'!B24</f>
        <v xml:space="preserve">Roads </v>
      </c>
      <c r="G7">
        <f>+'Data Input'!F24</f>
        <v>0</v>
      </c>
      <c r="H7">
        <f>+'Data Input'!G24</f>
        <v>80117</v>
      </c>
      <c r="I7" s="29" t="str">
        <f t="shared" si="0"/>
        <v>N/A</v>
      </c>
      <c r="J7" s="17"/>
    </row>
    <row r="8" spans="1:10" ht="15" customHeight="1">
      <c r="F8" s="18" t="str">
        <f>'Data Input'!B25</f>
        <v>Other Public Works</v>
      </c>
      <c r="G8">
        <f>+'Data Input'!F25</f>
        <v>187718</v>
      </c>
      <c r="H8">
        <f>+'Data Input'!G25</f>
        <v>270070</v>
      </c>
      <c r="I8" s="29">
        <f t="shared" si="0"/>
        <v>0.43870060409763584</v>
      </c>
      <c r="J8" s="17"/>
    </row>
    <row r="9" spans="1:10" ht="15" customHeight="1">
      <c r="F9" s="18" t="str">
        <f>'Data Input'!B26</f>
        <v>Health &amp; Welfare</v>
      </c>
      <c r="G9">
        <f>+'Data Input'!F26</f>
        <v>0</v>
      </c>
      <c r="H9">
        <f>+'Data Input'!G26</f>
        <v>0</v>
      </c>
      <c r="I9" s="29" t="str">
        <f t="shared" si="0"/>
        <v>N/A</v>
      </c>
      <c r="J9" s="17"/>
    </row>
    <row r="10" spans="1:10" ht="15" customHeight="1">
      <c r="F10" s="18" t="str">
        <f>'Data Input'!B27</f>
        <v>Community/Econ. Development</v>
      </c>
      <c r="G10">
        <f>+'Data Input'!F27</f>
        <v>27247</v>
      </c>
      <c r="H10">
        <f>+'Data Input'!G27</f>
        <v>38000</v>
      </c>
      <c r="I10" s="29">
        <f t="shared" si="0"/>
        <v>0.39464895217822143</v>
      </c>
      <c r="J10" s="17"/>
    </row>
    <row r="11" spans="1:10" ht="15" customHeight="1">
      <c r="F11" s="18" t="str">
        <f>'Data Input'!B28</f>
        <v>Recreation &amp; Culture</v>
      </c>
      <c r="G11">
        <f>+'Data Input'!F28</f>
        <v>16480</v>
      </c>
      <c r="H11">
        <f>+'Data Input'!G28</f>
        <v>41979</v>
      </c>
      <c r="I11" s="29">
        <f t="shared" si="0"/>
        <v>1.5472694174757282</v>
      </c>
      <c r="J11" s="17"/>
    </row>
    <row r="12" spans="1:10" ht="15" customHeight="1">
      <c r="F12" s="18" t="str">
        <f>'Data Input'!B29</f>
        <v>Capital Outlay</v>
      </c>
      <c r="G12">
        <f>+'Data Input'!F29</f>
        <v>169512</v>
      </c>
      <c r="H12">
        <f>+'Data Input'!G29</f>
        <v>131570</v>
      </c>
      <c r="I12" s="29">
        <f t="shared" si="0"/>
        <v>-0.22383076124404172</v>
      </c>
      <c r="J12" s="17"/>
    </row>
    <row r="13" spans="1:10" ht="15" customHeight="1">
      <c r="F13" s="18" t="str">
        <f>'Data Input'!B30</f>
        <v>Debt Service</v>
      </c>
      <c r="G13">
        <f>+'Data Input'!F30</f>
        <v>0</v>
      </c>
      <c r="H13">
        <f>+'Data Input'!G30</f>
        <v>0</v>
      </c>
      <c r="I13" s="29" t="str">
        <f t="shared" si="0"/>
        <v>N/A</v>
      </c>
      <c r="J13" s="17"/>
    </row>
    <row r="14" spans="1:10" ht="16.2">
      <c r="F14" s="18" t="str">
        <f>'Data Input'!B31</f>
        <v>Other Expenditures</v>
      </c>
      <c r="G14" s="10">
        <f>+'Data Input'!F31</f>
        <v>955000</v>
      </c>
      <c r="H14" s="10">
        <f>+'Data Input'!G31</f>
        <v>800000</v>
      </c>
      <c r="I14" s="29">
        <f t="shared" si="0"/>
        <v>-0.16230366492146597</v>
      </c>
      <c r="J14" s="17"/>
    </row>
    <row r="15" spans="1:10" ht="16.2">
      <c r="F15" s="24" t="s">
        <v>58</v>
      </c>
      <c r="G15" s="16">
        <f>SUM(G4:G14)</f>
        <v>3908423</v>
      </c>
      <c r="H15" s="16">
        <f>SUM(H4:H14)</f>
        <v>4241311</v>
      </c>
      <c r="I15" s="29">
        <f>(H15-G15)/G15</f>
        <v>8.5171947867464709E-2</v>
      </c>
      <c r="J15" s="17"/>
    </row>
    <row r="16" spans="1:10" ht="14.4">
      <c r="F16" s="24"/>
      <c r="J16" s="17"/>
    </row>
    <row r="17" spans="1:10" ht="15.75" customHeight="1">
      <c r="F17" s="22"/>
      <c r="G17" s="25"/>
      <c r="H17" s="25"/>
      <c r="I17" s="23"/>
      <c r="J17" s="20"/>
    </row>
    <row r="18" spans="1:10" ht="12" customHeight="1"/>
    <row r="19" spans="1:10" ht="15" customHeight="1">
      <c r="A19" t="s">
        <v>45</v>
      </c>
      <c r="F19" s="5" t="s">
        <v>9</v>
      </c>
    </row>
    <row r="39" spans="1:10" ht="15" customHeight="1">
      <c r="A39" s="90" t="s">
        <v>18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5" customHeight="1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5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</row>
    <row r="42" spans="1:10" ht="15" customHeight="1">
      <c r="A42" t="str">
        <f>CONCATENATE("For more information on our unit's finances, contact ",'Data Input'!$C$78," at ",'Data Input'!$C$79,".")</f>
        <v>For more information on our unit's finances, contact CINDY NORRIS at (517)936-2290.</v>
      </c>
    </row>
  </sheetData>
  <sheetProtection algorithmName="SHA-512" hashValue="sZGHc2SmQGuiGMq3ZJXGc3egOEWjQGQ/oRdFWtTVswz0RiFHXt27dvGFb69zQ4XvsDjA3vrDAwaX53H3QpQIXA==" saltValue="R+nFqk9tfcbiN+ZnmdHJuA==" spinCount="100000" sheet="1" objects="1" scenarios="1" selectLockedCells="1" sort="0" autoFilter="0" pivotTables="0" selectUnlockedCells="1"/>
  <mergeCells count="1">
    <mergeCell ref="A39:J41"/>
  </mergeCells>
  <printOptions horizontalCentered="1"/>
  <pageMargins left="0.2" right="0.2" top="0.5" bottom="0.5" header="0.3" footer="0.3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5</xdr:col>
                    <xdr:colOff>1562100</xdr:colOff>
                    <xdr:row>19</xdr:row>
                    <xdr:rowOff>121920</xdr:rowOff>
                  </from>
                  <to>
                    <xdr:col>7</xdr:col>
                    <xdr:colOff>502920</xdr:colOff>
                    <xdr:row>20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85" zoomScaleNormal="85" workbookViewId="0">
      <selection activeCell="A37" sqref="A37:I39"/>
    </sheetView>
  </sheetViews>
  <sheetFormatPr defaultColWidth="13" defaultRowHeight="15" customHeight="1"/>
  <cols>
    <col min="1" max="1" width="13" customWidth="1"/>
    <col min="2" max="5" width="13.6640625" customWidth="1"/>
    <col min="6" max="6" width="26.5546875" customWidth="1"/>
    <col min="7" max="8" width="13" customWidth="1"/>
    <col min="9" max="9" width="9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LEONI TOWNSHIP (381070)</v>
      </c>
      <c r="I1" s="7" t="s">
        <v>42</v>
      </c>
    </row>
    <row r="2" spans="1:10" ht="15" customHeight="1">
      <c r="A2" t="s">
        <v>7</v>
      </c>
      <c r="F2" t="s">
        <v>17</v>
      </c>
    </row>
    <row r="3" spans="1:10" ht="34.5" customHeight="1">
      <c r="F3" s="11"/>
      <c r="G3" s="12">
        <f>+'Data Input'!F5</f>
        <v>2019</v>
      </c>
      <c r="H3" s="12">
        <f>+'Data Input'!G5</f>
        <v>2020</v>
      </c>
      <c r="I3" s="13" t="s">
        <v>32</v>
      </c>
    </row>
    <row r="4" spans="1:10" ht="15" customHeight="1">
      <c r="F4" s="18" t="s">
        <v>39</v>
      </c>
      <c r="G4">
        <f>+'Data Input'!F19</f>
        <v>4135244</v>
      </c>
      <c r="H4">
        <f>+'Data Input'!G19</f>
        <v>4101470</v>
      </c>
      <c r="I4" s="31">
        <f>IF(G4=0,"N/A",(H4-G4)/G4)</f>
        <v>-8.1673536071873876E-3</v>
      </c>
    </row>
    <row r="5" spans="1:10" ht="15" customHeight="1">
      <c r="F5" s="18" t="s">
        <v>5</v>
      </c>
      <c r="G5">
        <f>+'Data Input'!F32</f>
        <v>3908423</v>
      </c>
      <c r="H5">
        <f>+'Data Input'!G32</f>
        <v>4241311</v>
      </c>
      <c r="I5" s="32">
        <f>IF(G5=0,"N/A",(H5-G5)/G5)</f>
        <v>8.5171947867464709E-2</v>
      </c>
    </row>
    <row r="6" spans="1:10" ht="15.75" customHeight="1" thickBot="1">
      <c r="F6" s="24" t="s">
        <v>30</v>
      </c>
      <c r="G6" s="3">
        <f>+'Data Input'!F33</f>
        <v>226821</v>
      </c>
      <c r="H6" s="3">
        <f>+'Data Input'!G33</f>
        <v>-139841</v>
      </c>
      <c r="I6" s="33">
        <f>IF(G6=0,"N/A",(H6-G6)/G6)</f>
        <v>-1.6165258066933839</v>
      </c>
    </row>
    <row r="7" spans="1:10" ht="15.75" customHeight="1" thickTop="1">
      <c r="F7" s="18" t="s">
        <v>41</v>
      </c>
      <c r="I7" s="30"/>
    </row>
    <row r="8" spans="1:10" ht="15" customHeight="1">
      <c r="F8" s="14" t="s">
        <v>1</v>
      </c>
      <c r="G8">
        <f>+'Data Input'!F$36</f>
        <v>127284</v>
      </c>
      <c r="H8">
        <f>+'Data Input'!G$36</f>
        <v>121554</v>
      </c>
      <c r="I8" s="32">
        <f t="shared" ref="I8:I13" si="0">IF(G8=0,"N/A",(H8-G8)/G8)</f>
        <v>-4.5017441312340908E-2</v>
      </c>
    </row>
    <row r="9" spans="1:10" ht="15" customHeight="1">
      <c r="F9" s="14" t="s">
        <v>34</v>
      </c>
      <c r="G9">
        <f>+'Data Input'!F37</f>
        <v>677329</v>
      </c>
      <c r="H9">
        <f>+'Data Input'!G37</f>
        <v>775852</v>
      </c>
      <c r="I9" s="32">
        <f t="shared" si="0"/>
        <v>0.14545811562770825</v>
      </c>
    </row>
    <row r="10" spans="1:10" ht="15" customHeight="1">
      <c r="F10" s="14" t="s">
        <v>22</v>
      </c>
      <c r="G10">
        <f>+'Data Input'!F38</f>
        <v>0</v>
      </c>
      <c r="H10">
        <f>+'Data Input'!G38</f>
        <v>0</v>
      </c>
      <c r="I10" s="32" t="str">
        <f t="shared" si="0"/>
        <v>N/A</v>
      </c>
    </row>
    <row r="11" spans="1:10" ht="15" customHeight="1">
      <c r="F11" s="14" t="s">
        <v>27</v>
      </c>
      <c r="G11">
        <f>+'Data Input'!F39</f>
        <v>35383</v>
      </c>
      <c r="H11">
        <f>+'Data Input'!G39</f>
        <v>16648</v>
      </c>
      <c r="I11" s="32">
        <f t="shared" si="0"/>
        <v>-0.52949156374530137</v>
      </c>
    </row>
    <row r="12" spans="1:10" ht="15" customHeight="1">
      <c r="F12" s="14" t="s">
        <v>11</v>
      </c>
      <c r="G12">
        <f>+'Data Input'!F40</f>
        <v>1796718</v>
      </c>
      <c r="H12">
        <f>+'Data Input'!G40</f>
        <v>1637544</v>
      </c>
      <c r="I12" s="32">
        <f t="shared" si="0"/>
        <v>-8.8591531893151845E-2</v>
      </c>
    </row>
    <row r="13" spans="1:10" ht="15.75" customHeight="1" thickBot="1">
      <c r="F13" s="24" t="s">
        <v>20</v>
      </c>
      <c r="G13" s="3">
        <f>SUM(G8:G12)</f>
        <v>2636714</v>
      </c>
      <c r="H13" s="3">
        <f>SUM(H8:H12)</f>
        <v>2551598</v>
      </c>
      <c r="I13" s="33">
        <f t="shared" si="0"/>
        <v>-3.2281089264895625E-2</v>
      </c>
    </row>
    <row r="14" spans="1:10" ht="15.75" customHeight="1" thickTop="1">
      <c r="F14" s="18"/>
      <c r="I14" s="17"/>
    </row>
    <row r="15" spans="1:10" ht="15" customHeight="1">
      <c r="F15" s="18"/>
      <c r="I15" s="17"/>
    </row>
    <row r="16" spans="1:10" ht="15" customHeight="1">
      <c r="F16" s="18"/>
      <c r="I16" s="17"/>
      <c r="J16" s="18"/>
    </row>
    <row r="17" spans="1:10" ht="15" customHeight="1">
      <c r="F17" s="18"/>
      <c r="I17" s="17"/>
      <c r="J17" s="18"/>
    </row>
    <row r="18" spans="1:10" ht="15" customHeight="1">
      <c r="F18" s="18"/>
      <c r="I18" s="17"/>
    </row>
    <row r="19" spans="1:10" ht="15" customHeight="1">
      <c r="F19" s="15"/>
      <c r="G19" s="19"/>
      <c r="H19" s="19"/>
      <c r="I19" s="20"/>
    </row>
    <row r="20" spans="1:10" ht="15" customHeight="1">
      <c r="A20" t="s">
        <v>46</v>
      </c>
      <c r="F20" t="s">
        <v>8</v>
      </c>
    </row>
    <row r="37" spans="1:16" ht="19.95" customHeight="1">
      <c r="A37" s="90" t="s">
        <v>18</v>
      </c>
      <c r="B37" s="91"/>
      <c r="C37" s="91"/>
      <c r="D37" s="91"/>
      <c r="E37" s="91"/>
      <c r="F37" s="91"/>
      <c r="G37" s="91"/>
      <c r="H37" s="91"/>
      <c r="I37" s="92"/>
      <c r="J37" s="27"/>
      <c r="K37" s="27"/>
      <c r="L37" s="27"/>
      <c r="M37" s="27"/>
      <c r="N37" s="27"/>
      <c r="O37" s="27"/>
      <c r="P37" s="27"/>
    </row>
    <row r="38" spans="1:16" ht="19.95" customHeight="1">
      <c r="A38" s="93"/>
      <c r="B38" s="94"/>
      <c r="C38" s="94"/>
      <c r="D38" s="94"/>
      <c r="E38" s="94"/>
      <c r="F38" s="94"/>
      <c r="G38" s="94"/>
      <c r="H38" s="94"/>
      <c r="I38" s="95"/>
      <c r="J38" s="27"/>
      <c r="K38" s="27"/>
      <c r="L38" s="27"/>
      <c r="M38" s="27"/>
      <c r="N38" s="27"/>
      <c r="O38" s="27"/>
      <c r="P38" s="27"/>
    </row>
    <row r="39" spans="1:16" ht="19.95" customHeight="1">
      <c r="A39" s="96"/>
      <c r="B39" s="97"/>
      <c r="C39" s="97"/>
      <c r="D39" s="97"/>
      <c r="E39" s="97"/>
      <c r="F39" s="97"/>
      <c r="G39" s="97"/>
      <c r="H39" s="97"/>
      <c r="I39" s="98"/>
      <c r="J39" s="27"/>
      <c r="K39" s="27"/>
      <c r="L39" s="27"/>
      <c r="M39" s="27"/>
      <c r="N39" s="27"/>
      <c r="O39" s="27"/>
      <c r="P39" s="27"/>
    </row>
    <row r="40" spans="1:16" ht="15" customHeight="1">
      <c r="A40" t="str">
        <f>CONCATENATE("For more information on our unit's finances, contact ",'Data Input'!$C$78," at ",'Data Input'!$C$79,".")</f>
        <v>For more information on our unit's finances, contact CINDY NORRIS at (517)936-2290.</v>
      </c>
    </row>
  </sheetData>
  <sheetProtection algorithmName="SHA-512" hashValue="uuTpIV8i/NmoTMV5dggpWFG6SR/MXjT+/tC7q2PCZSX3v6bgf09DT8L83HhAhlHYXAa6bOKwsmn/AzkoIp6yDg==" saltValue="M2PGxmbDucAaQYpT/mdGzg==" spinCount="100000" sheet="1" objects="1" scenarios="1" selectLockedCells="1" selectUnlockedCells="1"/>
  <mergeCells count="1">
    <mergeCell ref="A37:I39"/>
  </mergeCells>
  <printOptions horizontalCentered="1"/>
  <pageMargins left="0.2" right="0.2" top="0.5" bottom="0.5" header="0.3" footer="0.3"/>
  <pageSetup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5" workbookViewId="0">
      <selection activeCell="A35" sqref="A35:P37"/>
    </sheetView>
  </sheetViews>
  <sheetFormatPr defaultColWidth="9" defaultRowHeight="15" customHeight="1"/>
  <cols>
    <col min="1" max="1" width="9.109375" customWidth="1"/>
    <col min="2" max="15" width="9" customWidth="1"/>
    <col min="16" max="16" width="15" customWidth="1"/>
  </cols>
  <sheetData>
    <row r="1" spans="1:16" ht="16.5" customHeight="1">
      <c r="A1" s="8" t="str">
        <f>CONCATENATE("CITIZEN'S GUIDE TO LOCAL UNIT FINANCES - ",'Data Input'!C2," (",'Data Input'!C3,")")</f>
        <v>CITIZEN'S GUIDE TO LOCAL UNIT FINANCES - LEONI TOWNSHIP (381070)</v>
      </c>
      <c r="P1" s="7" t="s">
        <v>6</v>
      </c>
    </row>
    <row r="2" spans="1:16" ht="16.5" customHeight="1">
      <c r="A2" t="s">
        <v>3</v>
      </c>
      <c r="F2" s="2" t="s">
        <v>24</v>
      </c>
      <c r="K2" s="4" t="s">
        <v>26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8"/>
    </row>
    <row r="16" spans="1:16" ht="16.5" customHeight="1">
      <c r="F16" s="18"/>
      <c r="J16" s="17"/>
    </row>
    <row r="17" spans="1:10" ht="16.5" customHeight="1">
      <c r="G17" s="19"/>
      <c r="H17" s="19"/>
      <c r="I17" s="19"/>
      <c r="J17" s="20"/>
    </row>
    <row r="18" spans="1:10" ht="16.5" customHeight="1">
      <c r="A18" t="s">
        <v>16</v>
      </c>
      <c r="I18" s="1" t="s">
        <v>72</v>
      </c>
    </row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16.5" customHeight="1"/>
    <row r="25" spans="1:10" ht="16.5" customHeight="1"/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spans="1:16" ht="16.5" customHeight="1"/>
    <row r="34" spans="1:16" ht="16.5" customHeight="1"/>
    <row r="35" spans="1:16" ht="23.4" customHeight="1">
      <c r="A35" s="90" t="s">
        <v>18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6" ht="23.4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1:16" ht="23.4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</row>
    <row r="38" spans="1:16" ht="15" customHeight="1">
      <c r="A38" t="str">
        <f>CONCATENATE("For more information on our unit's finances, contact ",'Data Input'!$C$78," at ",'Data Input'!$C$79,".")</f>
        <v>For more information on our unit's finances, contact CINDY NORRIS at (517)936-2290.</v>
      </c>
    </row>
  </sheetData>
  <sheetProtection algorithmName="SHA-512" hashValue="w0Pkan/01msBHWpatuAN5RcQy4vctIzsjRmPHysJRBFWtVGS0CwWXHGPcdaj9LynpulvEKSjJfRrvCQxUOMffQ==" saltValue="bbw/r8HN4iofY7566ZkW9w==" spinCount="100000" sheet="1" objects="1" scenarios="1" selectLockedCells="1" selectUnlockedCells="1"/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Data Input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Nannette Sponsler</cp:lastModifiedBy>
  <cp:lastPrinted>2020-10-20T14:00:06Z</cp:lastPrinted>
  <dcterms:created xsi:type="dcterms:W3CDTF">2011-01-04T15:16:36Z</dcterms:created>
  <dcterms:modified xsi:type="dcterms:W3CDTF">2021-11-22T12:52:50Z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2021-09-23T13:31:27Z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064ac23e-8851-4a9e-aabe-f33ffc0e777e</vt:lpwstr>
  </property>
  <property fmtid="{D5CDD505-2E9C-101B-9397-08002B2CF9AE}" pid="8" name="MSIP_Label_3a2fed65-62e7-46ea-af74-187e0c17143a_ContentBits">
    <vt:lpwstr>0</vt:lpwstr>
  </property>
</Properties>
</file>